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92.168.0.3\Planejamento\2. PROJETOS\0. secretarias\8 - infraestrutura\pavimentação asfaltica\sede\bairro beira rio\planilhas\"/>
    </mc:Choice>
  </mc:AlternateContent>
  <bookViews>
    <workbookView xWindow="0" yWindow="0" windowWidth="28800" windowHeight="11655" firstSheet="3" activeTab="8"/>
  </bookViews>
  <sheets>
    <sheet name="BDI" sheetId="1" r:id="rId1"/>
    <sheet name="BDI DIF" sheetId="2" r:id="rId2"/>
    <sheet name="MC - CUBAÇÃO" sheetId="3" r:id="rId3"/>
    <sheet name="MC - TRANSPORTE" sheetId="4" r:id="rId4"/>
    <sheet name="MC - SINALIZAÇÃO" sheetId="5" r:id="rId5"/>
    <sheet name="Resumo do Orçamento" sheetId="7" r:id="rId6"/>
    <sheet name="Orçamento Sintético" sheetId="8" r:id="rId7"/>
    <sheet name="Cronograma Físico-Financeiro" sheetId="9" r:id="rId8"/>
    <sheet name="Orçamento Analítico" sheetId="10" r:id="rId9"/>
  </sheets>
  <externalReferences>
    <externalReference r:id="rId10"/>
    <externalReference r:id="rId11"/>
    <externalReference r:id="rId12"/>
  </externalReferences>
  <definedNames>
    <definedName name="__123Graph_A">[1]aux!$I$28:$M$28</definedName>
    <definedName name="__123Graph_AGraph1">[1]aux!$I$6:$M$6</definedName>
    <definedName name="__123Graph_AGraph10">[1]aux!$I$24:$M$24</definedName>
    <definedName name="__123Graph_AGraph11">[1]aux!$I$26:$M$26</definedName>
    <definedName name="__123Graph_AGraph12">[1]aux!$I$28:$M$28</definedName>
    <definedName name="__123Graph_AGraph2">[1]aux!$I$8:$M$8</definedName>
    <definedName name="__123Graph_AGraph3">[1]aux!$I$10:$M$10</definedName>
    <definedName name="__123Graph_AGraph4">[1]aux!$I$12:$M$12</definedName>
    <definedName name="__123Graph_AGraph5">[1]aux!$I$14:$M$14</definedName>
    <definedName name="__123Graph_AGraph6">[1]aux!$I$16:$M$16</definedName>
    <definedName name="__123Graph_AGraph7">[1]aux!$I$18:$M$18</definedName>
    <definedName name="__123Graph_AGraph8">[1]aux!$I$20:$M$20</definedName>
    <definedName name="__123Graph_AGraph9">[1]aux!$I$22:$M$22</definedName>
    <definedName name="__123Graph_B">[1]aux!$B$28:$F$28</definedName>
    <definedName name="__123Graph_BGraph1">[1]aux!$B$6:$F$6</definedName>
    <definedName name="__123Graph_BGraph10">[1]aux!$B$24:$F$24</definedName>
    <definedName name="__123Graph_BGraph11">[1]aux!$B$26:$F$26</definedName>
    <definedName name="__123Graph_BGraph12">[1]aux!$B$28:$F$28</definedName>
    <definedName name="__123Graph_BGraph2">[1]aux!$B$8:$F$8</definedName>
    <definedName name="__123Graph_BGraph3">[1]aux!$B$10:$F$10</definedName>
    <definedName name="__123Graph_BGraph4">[1]aux!$B$12:$F$12</definedName>
    <definedName name="__123Graph_BGraph5">[1]aux!$B$14:$F$14</definedName>
    <definedName name="__123Graph_BGraph6">[1]aux!$B$16:$F$16</definedName>
    <definedName name="__123Graph_BGraph7">[1]aux!$B$18:$F$18</definedName>
    <definedName name="__123Graph_BGraph8">[1]aux!$B$20:$F$20</definedName>
    <definedName name="__123Graph_BGraph9">[1]aux!$B$22:$F$22</definedName>
    <definedName name="__123Graph_X">[1]aux!$B$29:$F$29</definedName>
    <definedName name="__123Graph_XGraph1">[1]aux!$B$7:$F$7</definedName>
    <definedName name="__123Graph_XGraph10">[1]aux!$B$25:$F$25</definedName>
    <definedName name="__123Graph_XGraph11">[1]aux!$B$27:$F$27</definedName>
    <definedName name="__123Graph_XGraph12">[1]aux!$B$29:$F$29</definedName>
    <definedName name="__123Graph_XGraph2">[1]aux!$B$9:$F$9</definedName>
    <definedName name="__123Graph_XGraph3">[1]aux!$B$11:$F$11</definedName>
    <definedName name="__123Graph_XGraph4">[1]aux!$B$13:$F$13</definedName>
    <definedName name="__123Graph_XGraph5">[1]aux!$B$15:$F$15</definedName>
    <definedName name="__123Graph_XGraph6">[1]aux!$B$17:$F$17</definedName>
    <definedName name="__123Graph_XGraph7">[1]aux!$B$19:$F$19</definedName>
    <definedName name="__123Graph_XGraph8">[1]aux!$B$21:$F$21</definedName>
    <definedName name="__123Graph_XGraph9">[1]aux!$B$23:$F$23</definedName>
    <definedName name="_xlnm._FilterDatabase">[2]Orçamento!$A$13:$H$24</definedName>
    <definedName name="_Order1">255</definedName>
    <definedName name="_Order2">255</definedName>
    <definedName name="ant" localSheetId="4">{#N/A,#N/A,FALSE,"MO (2)"}</definedName>
    <definedName name="ant" localSheetId="3">{#N/A,#N/A,FALSE,"MO (2)"}</definedName>
    <definedName name="ant">{#N/A,#N/A,FALSE,"MO (2)"}</definedName>
    <definedName name="ant_1" localSheetId="4">{#N/A,#N/A,FALSE,"MO (2)"}</definedName>
    <definedName name="ant_1" localSheetId="3">{#N/A,#N/A,FALSE,"MO (2)"}</definedName>
    <definedName name="ant_1">{#N/A,#N/A,FALSE,"MO (2)"}</definedName>
    <definedName name="_xlnm.Print_Area" localSheetId="0">BDI!$A$2:$H$45</definedName>
    <definedName name="_xlnm.Print_Area" localSheetId="1">'BDI DIF'!$A$1:$H$44</definedName>
    <definedName name="_xlnm.Print_Area" localSheetId="6">'Orçamento Sintético'!$A$1:$J$62</definedName>
    <definedName name="Cron" localSheetId="4">{#N/A,#N/A,FALSE,"MO (2)"}</definedName>
    <definedName name="Cron" localSheetId="3">{#N/A,#N/A,FALSE,"MO (2)"}</definedName>
    <definedName name="Cron">{#N/A,#N/A,FALSE,"MO (2)"}</definedName>
    <definedName name="Cron_1" localSheetId="4">{#N/A,#N/A,FALSE,"MO (2)"}</definedName>
    <definedName name="Cron_1" localSheetId="3">{#N/A,#N/A,FALSE,"MO (2)"}</definedName>
    <definedName name="Cron_1">{#N/A,#N/A,FALSE,"MO (2)"}</definedName>
    <definedName name="DAS" localSheetId="4">{#N/A,#N/A,FALSE,"MO (2)"}</definedName>
    <definedName name="DAS" localSheetId="3">{#N/A,#N/A,FALSE,"MO (2)"}</definedName>
    <definedName name="DAS">{#N/A,#N/A,FALSE,"MO (2)"}</definedName>
    <definedName name="DAS_1" localSheetId="4">{#N/A,#N/A,FALSE,"MO (2)"}</definedName>
    <definedName name="DAS_1" localSheetId="3">{#N/A,#N/A,FALSE,"MO (2)"}</definedName>
    <definedName name="DAS_1">{#N/A,#N/A,FALSE,"MO (2)"}</definedName>
    <definedName name="DDDDE" localSheetId="4">{#N/A,#N/A,FALSE,"MO (2)"}</definedName>
    <definedName name="DDDDE" localSheetId="3">{#N/A,#N/A,FALSE,"MO (2)"}</definedName>
    <definedName name="DDDDE">{#N/A,#N/A,FALSE,"MO (2)"}</definedName>
    <definedName name="DDDDE_1" localSheetId="4">{#N/A,#N/A,FALSE,"MO (2)"}</definedName>
    <definedName name="DDDDE_1" localSheetId="3">{#N/A,#N/A,FALSE,"MO (2)"}</definedName>
    <definedName name="DDDDE_1">{#N/A,#N/A,FALSE,"MO (2)"}</definedName>
    <definedName name="edefegeh" localSheetId="4">{#N/A,#N/A,FALSE,"MO (2)"}</definedName>
    <definedName name="edefegeh" localSheetId="3">{#N/A,#N/A,FALSE,"MO (2)"}</definedName>
    <definedName name="edefegeh">{#N/A,#N/A,FALSE,"MO (2)"}</definedName>
    <definedName name="edefegeh_1" localSheetId="4">{#N/A,#N/A,FALSE,"MO (2)"}</definedName>
    <definedName name="edefegeh_1" localSheetId="3">{#N/A,#N/A,FALSE,"MO (2)"}</definedName>
    <definedName name="edefegeh_1">{#N/A,#N/A,FALSE,"MO (2)"}</definedName>
    <definedName name="eng." localSheetId="4">{#N/A,#N/A,FALSE,"MO (2)"}</definedName>
    <definedName name="eng." localSheetId="3">{#N/A,#N/A,FALSE,"MO (2)"}</definedName>
    <definedName name="eng.">{#N/A,#N/A,FALSE,"MO (2)"}</definedName>
    <definedName name="eng._1" localSheetId="4">{#N/A,#N/A,FALSE,"MO (2)"}</definedName>
    <definedName name="eng._1" localSheetId="3">{#N/A,#N/A,FALSE,"MO (2)"}</definedName>
    <definedName name="eng._1">{#N/A,#N/A,FALSE,"MO (2)"}</definedName>
    <definedName name="ENGENHARIA" localSheetId="4">{#N/A,#N/A,FALSE,"MO (2)"}</definedName>
    <definedName name="ENGENHARIA" localSheetId="3">{#N/A,#N/A,FALSE,"MO (2)"}</definedName>
    <definedName name="ENGENHARIA">{#N/A,#N/A,FALSE,"MO (2)"}</definedName>
    <definedName name="ENGENHARIA_1" localSheetId="4">{#N/A,#N/A,FALSE,"MO (2)"}</definedName>
    <definedName name="ENGENHARIA_1" localSheetId="3">{#N/A,#N/A,FALSE,"MO (2)"}</definedName>
    <definedName name="ENGENHARIA_1">{#N/A,#N/A,FALSE,"MO (2)"}</definedName>
    <definedName name="EU" localSheetId="4">{#N/A,#N/A,FALSE,"MO (2)"}</definedName>
    <definedName name="EU" localSheetId="3">{#N/A,#N/A,FALSE,"MO (2)"}</definedName>
    <definedName name="EU">{#N/A,#N/A,FALSE,"MO (2)"}</definedName>
    <definedName name="EU_1" localSheetId="4">{#N/A,#N/A,FALSE,"MO (2)"}</definedName>
    <definedName name="EU_1" localSheetId="3">{#N/A,#N/A,FALSE,"MO (2)"}</definedName>
    <definedName name="EU_1">{#N/A,#N/A,FALSE,"MO (2)"}</definedName>
    <definedName name="ffg" localSheetId="4">{#N/A,#N/A,FALSE,"MO (2)"}</definedName>
    <definedName name="ffg" localSheetId="3">{#N/A,#N/A,FALSE,"MO (2)"}</definedName>
    <definedName name="ffg">{#N/A,#N/A,FALSE,"MO (2)"}</definedName>
    <definedName name="ffg_1" localSheetId="4">{#N/A,#N/A,FALSE,"MO (2)"}</definedName>
    <definedName name="ffg_1" localSheetId="3">{#N/A,#N/A,FALSE,"MO (2)"}</definedName>
    <definedName name="ffg_1">{#N/A,#N/A,FALSE,"MO (2)"}</definedName>
    <definedName name="fghji" localSheetId="4">{#N/A,#N/A,FALSE,"MO (2)"}</definedName>
    <definedName name="fghji" localSheetId="3">{#N/A,#N/A,FALSE,"MO (2)"}</definedName>
    <definedName name="fghji">{#N/A,#N/A,FALSE,"MO (2)"}</definedName>
    <definedName name="fghji_1" localSheetId="4">{#N/A,#N/A,FALSE,"MO (2)"}</definedName>
    <definedName name="fghji_1" localSheetId="3">{#N/A,#N/A,FALSE,"MO (2)"}</definedName>
    <definedName name="fghji_1">{#N/A,#N/A,FALSE,"MO (2)"}</definedName>
    <definedName name="gfgh" localSheetId="4">{#N/A,#N/A,FALSE,"MO (2)"}</definedName>
    <definedName name="gfgh" localSheetId="3">{#N/A,#N/A,FALSE,"MO (2)"}</definedName>
    <definedName name="gfgh">{#N/A,#N/A,FALSE,"MO (2)"}</definedName>
    <definedName name="gfgh_1" localSheetId="4">{#N/A,#N/A,FALSE,"MO (2)"}</definedName>
    <definedName name="gfgh_1" localSheetId="3">{#N/A,#N/A,FALSE,"MO (2)"}</definedName>
    <definedName name="gfgh_1">{#N/A,#N/A,FALSE,"MO (2)"}</definedName>
    <definedName name="jkhjkjkg" localSheetId="4">{#N/A,#N/A,FALSE,"MO (2)"}</definedName>
    <definedName name="jkhjkjkg" localSheetId="3">{#N/A,#N/A,FALSE,"MO (2)"}</definedName>
    <definedName name="jkhjkjkg">{#N/A,#N/A,FALSE,"MO (2)"}</definedName>
    <definedName name="jkhjkjkg_1" localSheetId="4">{#N/A,#N/A,FALSE,"MO (2)"}</definedName>
    <definedName name="jkhjkjkg_1" localSheetId="3">{#N/A,#N/A,FALSE,"MO (2)"}</definedName>
    <definedName name="jkhjkjkg_1">{#N/A,#N/A,FALSE,"MO (2)"}</definedName>
    <definedName name="med" localSheetId="4">{#N/A,#N/A,FALSE,"MO (2)"}</definedName>
    <definedName name="med" localSheetId="3">{#N/A,#N/A,FALSE,"MO (2)"}</definedName>
    <definedName name="med">{#N/A,#N/A,FALSE,"MO (2)"}</definedName>
    <definedName name="med_1" localSheetId="4">{#N/A,#N/A,FALSE,"MO (2)"}</definedName>
    <definedName name="med_1" localSheetId="3">{#N/A,#N/A,FALSE,"MO (2)"}</definedName>
    <definedName name="med_1">{#N/A,#N/A,FALSE,"MO (2)"}</definedName>
    <definedName name="resumo3" localSheetId="4">{#N/A,#N/A,FALSE,"MO (2)"}</definedName>
    <definedName name="resumo3" localSheetId="3">{#N/A,#N/A,FALSE,"MO (2)"}</definedName>
    <definedName name="resumo3">{#N/A,#N/A,FALSE,"MO (2)"}</definedName>
    <definedName name="resumo3_1" localSheetId="4">{#N/A,#N/A,FALSE,"MO (2)"}</definedName>
    <definedName name="resumo3_1" localSheetId="3">{#N/A,#N/A,FALSE,"MO (2)"}</definedName>
    <definedName name="resumo3_1">{#N/A,#N/A,FALSE,"MO (2)"}</definedName>
    <definedName name="SADERA" localSheetId="4">{#N/A,#N/A,FALSE,"MO (2)"}</definedName>
    <definedName name="SADERA" localSheetId="3">{#N/A,#N/A,FALSE,"MO (2)"}</definedName>
    <definedName name="SADERA">{#N/A,#N/A,FALSE,"MO (2)"}</definedName>
    <definedName name="SADERA_1" localSheetId="4">{#N/A,#N/A,FALSE,"MO (2)"}</definedName>
    <definedName name="SADERA_1" localSheetId="3">{#N/A,#N/A,FALSE,"MO (2)"}</definedName>
    <definedName name="SADERA_1">{#N/A,#N/A,FALSE,"MO (2)"}</definedName>
    <definedName name="saderadesa" localSheetId="4">{#N/A,#N/A,FALSE,"MO (2)"}</definedName>
    <definedName name="saderadesa" localSheetId="3">{#N/A,#N/A,FALSE,"MO (2)"}</definedName>
    <definedName name="saderadesa">{#N/A,#N/A,FALSE,"MO (2)"}</definedName>
    <definedName name="saderadesa_1" localSheetId="4">{#N/A,#N/A,FALSE,"MO (2)"}</definedName>
    <definedName name="saderadesa_1" localSheetId="3">{#N/A,#N/A,FALSE,"MO (2)"}</definedName>
    <definedName name="saderadesa_1">{#N/A,#N/A,FALSE,"MO (2)"}</definedName>
    <definedName name="saderasa" localSheetId="4">{#N/A,#N/A,FALSE,"MO (2)"}</definedName>
    <definedName name="saderasa" localSheetId="3">{#N/A,#N/A,FALSE,"MO (2)"}</definedName>
    <definedName name="saderasa">{#N/A,#N/A,FALSE,"MO (2)"}</definedName>
    <definedName name="saderasa_1" localSheetId="4">{#N/A,#N/A,FALSE,"MO (2)"}</definedName>
    <definedName name="saderasa_1" localSheetId="3">{#N/A,#N/A,FALSE,"MO (2)"}</definedName>
    <definedName name="saderasa_1">{#N/A,#N/A,FALSE,"MO (2)"}</definedName>
    <definedName name="saderefe" localSheetId="4">{#N/A,#N/A,FALSE,"MO (2)"}</definedName>
    <definedName name="saderefe" localSheetId="3">{#N/A,#N/A,FALSE,"MO (2)"}</definedName>
    <definedName name="saderefe">{#N/A,#N/A,FALSE,"MO (2)"}</definedName>
    <definedName name="saderefe_1" localSheetId="4">{#N/A,#N/A,FALSE,"MO (2)"}</definedName>
    <definedName name="saderefe_1" localSheetId="3">{#N/A,#N/A,FALSE,"MO (2)"}</definedName>
    <definedName name="saderefe_1">{#N/A,#N/A,FALSE,"MO (2)"}</definedName>
    <definedName name="salete" localSheetId="4">{#N/A,#N/A,FALSE,"MO (2)"}</definedName>
    <definedName name="salete" localSheetId="3">{#N/A,#N/A,FALSE,"MO (2)"}</definedName>
    <definedName name="salete">{#N/A,#N/A,FALSE,"MO (2)"}</definedName>
    <definedName name="salete.com" localSheetId="4">{#N/A,#N/A,FALSE,"MO (2)"}</definedName>
    <definedName name="salete.com" localSheetId="3">{#N/A,#N/A,FALSE,"MO (2)"}</definedName>
    <definedName name="salete.com">{#N/A,#N/A,FALSE,"MO (2)"}</definedName>
    <definedName name="salete.com_1" localSheetId="4">{#N/A,#N/A,FALSE,"MO (2)"}</definedName>
    <definedName name="salete.com_1" localSheetId="3">{#N/A,#N/A,FALSE,"MO (2)"}</definedName>
    <definedName name="salete.com_1">{#N/A,#N/A,FALSE,"MO (2)"}</definedName>
    <definedName name="salete_1" localSheetId="4">{#N/A,#N/A,FALSE,"MO (2)"}</definedName>
    <definedName name="salete_1" localSheetId="3">{#N/A,#N/A,FALSE,"MO (2)"}</definedName>
    <definedName name="salete_1">{#N/A,#N/A,FALSE,"MO (2)"}</definedName>
    <definedName name="salete333" localSheetId="4">{#N/A,#N/A,FALSE,"MO (2)"}</definedName>
    <definedName name="salete333" localSheetId="3">{#N/A,#N/A,FALSE,"MO (2)"}</definedName>
    <definedName name="salete333">{#N/A,#N/A,FALSE,"MO (2)"}</definedName>
    <definedName name="salete333_1" localSheetId="4">{#N/A,#N/A,FALSE,"MO (2)"}</definedName>
    <definedName name="salete333_1" localSheetId="3">{#N/A,#N/A,FALSE,"MO (2)"}</definedName>
    <definedName name="salete333_1">{#N/A,#N/A,FALSE,"MO (2)"}</definedName>
    <definedName name="SASA" localSheetId="4">{#N/A,#N/A,FALSE,"MO (2)"}</definedName>
    <definedName name="SASA" localSheetId="3">{#N/A,#N/A,FALSE,"MO (2)"}</definedName>
    <definedName name="SASA">{#N/A,#N/A,FALSE,"MO (2)"}</definedName>
    <definedName name="sasa.com" localSheetId="4">{#N/A,#N/A,FALSE,"MO (2)"}</definedName>
    <definedName name="sasa.com" localSheetId="3">{#N/A,#N/A,FALSE,"MO (2)"}</definedName>
    <definedName name="sasa.com">{#N/A,#N/A,FALSE,"MO (2)"}</definedName>
    <definedName name="sasa.com_1" localSheetId="4">{#N/A,#N/A,FALSE,"MO (2)"}</definedName>
    <definedName name="sasa.com_1" localSheetId="3">{#N/A,#N/A,FALSE,"MO (2)"}</definedName>
    <definedName name="sasa.com_1">{#N/A,#N/A,FALSE,"MO (2)"}</definedName>
    <definedName name="SASA_1" localSheetId="4">{#N/A,#N/A,FALSE,"MO (2)"}</definedName>
    <definedName name="SASA_1" localSheetId="3">{#N/A,#N/A,FALSE,"MO (2)"}</definedName>
    <definedName name="SASA_1">{#N/A,#N/A,FALSE,"MO (2)"}</definedName>
    <definedName name="sasaasa" localSheetId="4">{#N/A,#N/A,FALSE,"MO (2)"}</definedName>
    <definedName name="sasaasa" localSheetId="3">{#N/A,#N/A,FALSE,"MO (2)"}</definedName>
    <definedName name="sasaasa">{#N/A,#N/A,FALSE,"MO (2)"}</definedName>
    <definedName name="sasaasa_1" localSheetId="4">{#N/A,#N/A,FALSE,"MO (2)"}</definedName>
    <definedName name="sasaasa_1" localSheetId="3">{#N/A,#N/A,FALSE,"MO (2)"}</definedName>
    <definedName name="sasaasa_1">{#N/A,#N/A,FALSE,"MO (2)"}</definedName>
    <definedName name="sasadasas" localSheetId="4">{#N/A,#N/A,FALSE,"MO (2)"}</definedName>
    <definedName name="sasadasas" localSheetId="3">{#N/A,#N/A,FALSE,"MO (2)"}</definedName>
    <definedName name="sasadasas">{#N/A,#N/A,FALSE,"MO (2)"}</definedName>
    <definedName name="sasadasas_1" localSheetId="4">{#N/A,#N/A,FALSE,"MO (2)"}</definedName>
    <definedName name="sasadasas_1" localSheetId="3">{#N/A,#N/A,FALSE,"MO (2)"}</definedName>
    <definedName name="sasadasas_1">{#N/A,#N/A,FALSE,"MO (2)"}</definedName>
    <definedName name="sasadefadesa" localSheetId="4">{#N/A,#N/A,FALSE,"MO (2)"}</definedName>
    <definedName name="sasadefadesa" localSheetId="3">{#N/A,#N/A,FALSE,"MO (2)"}</definedName>
    <definedName name="sasadefadesa">{#N/A,#N/A,FALSE,"MO (2)"}</definedName>
    <definedName name="sasadefadesa_1" localSheetId="4">{#N/A,#N/A,FALSE,"MO (2)"}</definedName>
    <definedName name="sasadefadesa_1" localSheetId="3">{#N/A,#N/A,FALSE,"MO (2)"}</definedName>
    <definedName name="sasadefadesa_1">{#N/A,#N/A,FALSE,"MO (2)"}</definedName>
    <definedName name="Serviços">[3]Solum!$A$3:$AD$2430</definedName>
    <definedName name="SS" localSheetId="4">{#N/A,#N/A,FALSE,"MO (2)"}</definedName>
    <definedName name="SS" localSheetId="3">{#N/A,#N/A,FALSE,"MO (2)"}</definedName>
    <definedName name="SS">{#N/A,#N/A,FALSE,"MO (2)"}</definedName>
    <definedName name="SS_1" localSheetId="4">{#N/A,#N/A,FALSE,"MO (2)"}</definedName>
    <definedName name="SS_1" localSheetId="3">{#N/A,#N/A,FALSE,"MO (2)"}</definedName>
    <definedName name="SS_1">{#N/A,#N/A,FALSE,"MO (2)"}</definedName>
    <definedName name="SSS" localSheetId="4">{#N/A,#N/A,FALSE,"MO (2)"}</definedName>
    <definedName name="SSS" localSheetId="3">{#N/A,#N/A,FALSE,"MO (2)"}</definedName>
    <definedName name="SSS">{#N/A,#N/A,FALSE,"MO (2)"}</definedName>
    <definedName name="SSS_1" localSheetId="4">{#N/A,#N/A,FALSE,"MO (2)"}</definedName>
    <definedName name="SSS_1" localSheetId="3">{#N/A,#N/A,FALSE,"MO (2)"}</definedName>
    <definedName name="SSS_1">{#N/A,#N/A,FALSE,"MO (2)"}</definedName>
    <definedName name="vvv" localSheetId="4">{#N/A,#N/A,FALSE,"MO (2)"}</definedName>
    <definedName name="vvv" localSheetId="3">{#N/A,#N/A,FALSE,"MO (2)"}</definedName>
    <definedName name="vvv">{#N/A,#N/A,FALSE,"MO (2)"}</definedName>
    <definedName name="vvv_1" localSheetId="4">{#N/A,#N/A,FALSE,"MO (2)"}</definedName>
    <definedName name="vvv_1" localSheetId="3">{#N/A,#N/A,FALSE,"MO (2)"}</definedName>
    <definedName name="vvv_1">{#N/A,#N/A,FALSE,"MO (2)"}</definedName>
    <definedName name="wrn.mo2." localSheetId="4">{#N/A,#N/A,FALSE,"MO (2)"}</definedName>
    <definedName name="wrn.mo2." localSheetId="3">{#N/A,#N/A,FALSE,"MO (2)"}</definedName>
    <definedName name="wrn.mo2.">{#N/A,#N/A,FALSE,"MO (2)"}</definedName>
    <definedName name="wrn.mo2._1" localSheetId="4">{#N/A,#N/A,FALSE,"MO (2)"}</definedName>
    <definedName name="wrn.mo2._1" localSheetId="3">{#N/A,#N/A,FALSE,"MO (2)"}</definedName>
    <definedName name="wrn.mo2._1">{#N/A,#N/A,FALSE,"MO (2)"}</definedName>
    <definedName name="wrn.relext." localSheetId="4">{#N/A,#N/A,TRUE,"Plan1"}</definedName>
    <definedName name="wrn.relext." localSheetId="3">{#N/A,#N/A,TRUE,"Plan1"}</definedName>
    <definedName name="wrn.relext.">{#N/A,#N/A,TRUE,"Plan1"}</definedName>
    <definedName name="wrn.relext._1" localSheetId="4">{#N/A,#N/A,TRUE,"Plan1"}</definedName>
    <definedName name="wrn.relext._1" localSheetId="3">{#N/A,#N/A,TRUE,"Plan1"}</definedName>
    <definedName name="wrn.relext._1">{#N/A,#N/A,TRUE,"Plan1"}</definedName>
    <definedName name="z" localSheetId="4">{#N/A,#N/A,FALSE,"MO (2)"}</definedName>
    <definedName name="z" localSheetId="3">{#N/A,#N/A,FALSE,"MO (2)"}</definedName>
    <definedName name="z">{#N/A,#N/A,FALSE,"MO (2)"}</definedName>
    <definedName name="z_1" localSheetId="4">{#N/A,#N/A,FALSE,"MO (2)"}</definedName>
    <definedName name="z_1" localSheetId="3">{#N/A,#N/A,FALSE,"MO (2)"}</definedName>
    <definedName name="z_1">{#N/A,#N/A,FALSE,"MO (2)"}</definedName>
    <definedName name="zaza" localSheetId="4">{#N/A,#N/A,FALSE,"MO (2)"}</definedName>
    <definedName name="zaza" localSheetId="3">{#N/A,#N/A,FALSE,"MO (2)"}</definedName>
    <definedName name="zaza">{#N/A,#N/A,FALSE,"MO (2)"}</definedName>
    <definedName name="zaza_1" localSheetId="4">{#N/A,#N/A,FALSE,"MO (2)"}</definedName>
    <definedName name="zaza_1" localSheetId="3">{#N/A,#N/A,FALSE,"MO (2)"}</definedName>
    <definedName name="zaza_1">{#N/A,#N/A,FALSE,"MO (2)"}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5" l="1"/>
  <c r="A28" i="5"/>
  <c r="A27" i="5"/>
  <c r="A41" i="4"/>
  <c r="A42" i="4"/>
  <c r="C4" i="2"/>
  <c r="J58" i="8"/>
  <c r="J57" i="8"/>
  <c r="J56" i="8"/>
  <c r="J54" i="8"/>
  <c r="J53" i="8"/>
  <c r="J52" i="8"/>
  <c r="J51" i="8"/>
  <c r="J49" i="8"/>
  <c r="J48" i="8"/>
  <c r="J47" i="8"/>
  <c r="J46" i="8"/>
  <c r="J45" i="8"/>
  <c r="J44" i="8"/>
  <c r="J43" i="8"/>
  <c r="J42" i="8"/>
  <c r="J41" i="8"/>
  <c r="J40" i="8"/>
  <c r="J39" i="8"/>
  <c r="J37" i="8"/>
  <c r="J36" i="8"/>
  <c r="J35" i="8"/>
  <c r="J34" i="8"/>
  <c r="J33" i="8"/>
  <c r="J32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3" i="8"/>
  <c r="J12" i="8"/>
  <c r="J11" i="8"/>
  <c r="J9" i="8"/>
  <c r="J8" i="8"/>
  <c r="H54" i="8"/>
  <c r="H26" i="8"/>
  <c r="C29" i="4"/>
  <c r="G29" i="4" s="1"/>
  <c r="I29" i="4" s="1"/>
  <c r="C28" i="4"/>
  <c r="C27" i="4"/>
  <c r="C21" i="4"/>
  <c r="C20" i="4"/>
  <c r="C9" i="4"/>
  <c r="D9" i="4" s="1"/>
  <c r="C6" i="4"/>
  <c r="D6" i="4" s="1"/>
  <c r="C8" i="4"/>
  <c r="D8" i="4" s="1"/>
  <c r="F8" i="4" s="1"/>
  <c r="C7" i="4"/>
  <c r="D7" i="4" s="1"/>
  <c r="F7" i="4" s="1"/>
  <c r="E25" i="3"/>
  <c r="E24" i="3"/>
  <c r="A44" i="2"/>
  <c r="A43" i="2"/>
  <c r="C2" i="1"/>
  <c r="C1" i="2" s="1"/>
  <c r="H58" i="8"/>
  <c r="I58" i="8" s="1"/>
  <c r="H57" i="8"/>
  <c r="I57" i="8" s="1"/>
  <c r="I54" i="8"/>
  <c r="H53" i="8"/>
  <c r="I53" i="8" s="1"/>
  <c r="H52" i="8"/>
  <c r="I52" i="8" s="1"/>
  <c r="H49" i="8"/>
  <c r="I49" i="8" s="1"/>
  <c r="H48" i="8"/>
  <c r="I48" i="8" s="1"/>
  <c r="H47" i="8"/>
  <c r="I47" i="8" s="1"/>
  <c r="H46" i="8"/>
  <c r="I46" i="8" s="1"/>
  <c r="H45" i="8"/>
  <c r="I45" i="8" s="1"/>
  <c r="H44" i="8"/>
  <c r="I44" i="8" s="1"/>
  <c r="H43" i="8"/>
  <c r="I43" i="8" s="1"/>
  <c r="H42" i="8"/>
  <c r="I42" i="8" s="1"/>
  <c r="H41" i="8"/>
  <c r="I41" i="8" s="1"/>
  <c r="H40" i="8"/>
  <c r="I40" i="8" s="1"/>
  <c r="H37" i="8"/>
  <c r="I37" i="8" s="1"/>
  <c r="H36" i="8"/>
  <c r="I36" i="8" s="1"/>
  <c r="H35" i="8"/>
  <c r="I35" i="8" s="1"/>
  <c r="H34" i="8"/>
  <c r="I34" i="8" s="1"/>
  <c r="H33" i="8"/>
  <c r="I33" i="8" s="1"/>
  <c r="H30" i="8"/>
  <c r="I30" i="8" s="1"/>
  <c r="H29" i="8"/>
  <c r="I29" i="8" s="1"/>
  <c r="H28" i="8"/>
  <c r="I28" i="8" s="1"/>
  <c r="I26" i="8"/>
  <c r="H25" i="8"/>
  <c r="I25" i="8" s="1"/>
  <c r="H24" i="8"/>
  <c r="I24" i="8" s="1"/>
  <c r="H23" i="8"/>
  <c r="I23" i="8" s="1"/>
  <c r="H21" i="8"/>
  <c r="I21" i="8" s="1"/>
  <c r="H19" i="8"/>
  <c r="I19" i="8" s="1"/>
  <c r="H18" i="8"/>
  <c r="I18" i="8" s="1"/>
  <c r="H17" i="8"/>
  <c r="I17" i="8" s="1"/>
  <c r="H13" i="8"/>
  <c r="I13" i="8" s="1"/>
  <c r="H12" i="8"/>
  <c r="I12" i="8" s="1"/>
  <c r="H9" i="8"/>
  <c r="I9" i="8" s="1"/>
  <c r="F11" i="7"/>
  <c r="F10" i="7"/>
  <c r="F9" i="7"/>
  <c r="F8" i="7"/>
  <c r="F7" i="7"/>
  <c r="F6" i="7"/>
  <c r="F5" i="7"/>
  <c r="C20" i="5"/>
  <c r="C19" i="5"/>
  <c r="C21" i="5" s="1"/>
  <c r="B19" i="5"/>
  <c r="B21" i="5" s="1"/>
  <c r="D15" i="5"/>
  <c r="D14" i="5"/>
  <c r="D13" i="5"/>
  <c r="D16" i="5" s="1"/>
  <c r="C8" i="5"/>
  <c r="C7" i="5"/>
  <c r="C9" i="5" s="1"/>
  <c r="C6" i="5"/>
  <c r="C5" i="5"/>
  <c r="G28" i="4"/>
  <c r="I28" i="4" s="1"/>
  <c r="G27" i="4"/>
  <c r="I27" i="4" s="1"/>
  <c r="E21" i="4"/>
  <c r="G21" i="4"/>
  <c r="I21" i="4" s="1"/>
  <c r="E20" i="4"/>
  <c r="O14" i="3"/>
  <c r="R14" i="3" s="1"/>
  <c r="J14" i="3"/>
  <c r="L14" i="3" s="1"/>
  <c r="G14" i="3"/>
  <c r="E14" i="3"/>
  <c r="O13" i="3"/>
  <c r="R13" i="3" s="1"/>
  <c r="J13" i="3"/>
  <c r="L13" i="3" s="1"/>
  <c r="G13" i="3"/>
  <c r="E13" i="3"/>
  <c r="O12" i="3"/>
  <c r="R12" i="3" s="1"/>
  <c r="J12" i="3"/>
  <c r="L12" i="3" s="1"/>
  <c r="G12" i="3"/>
  <c r="E12" i="3"/>
  <c r="O11" i="3"/>
  <c r="R11" i="3" s="1"/>
  <c r="J11" i="3"/>
  <c r="L11" i="3" s="1"/>
  <c r="G11" i="3"/>
  <c r="E11" i="3"/>
  <c r="O10" i="3"/>
  <c r="O15" i="3" s="1"/>
  <c r="C34" i="3" s="1"/>
  <c r="J10" i="3"/>
  <c r="L10" i="3" s="1"/>
  <c r="G10" i="3"/>
  <c r="E10" i="3"/>
  <c r="M9" i="3"/>
  <c r="N9" i="3" s="1"/>
  <c r="R9" i="3" s="1"/>
  <c r="L9" i="3"/>
  <c r="J9" i="3"/>
  <c r="G9" i="3"/>
  <c r="D9" i="3"/>
  <c r="E9" i="3" s="1"/>
  <c r="M8" i="3"/>
  <c r="N8" i="3" s="1"/>
  <c r="R8" i="3" s="1"/>
  <c r="L8" i="3"/>
  <c r="J8" i="3"/>
  <c r="D8" i="3"/>
  <c r="E8" i="3" s="1"/>
  <c r="D7" i="3"/>
  <c r="G7" i="3" s="1"/>
  <c r="B7" i="3"/>
  <c r="M7" i="3" s="1"/>
  <c r="N7" i="3" s="1"/>
  <c r="R7" i="3" s="1"/>
  <c r="M6" i="3"/>
  <c r="N6" i="3" s="1"/>
  <c r="R6" i="3" s="1"/>
  <c r="L6" i="3"/>
  <c r="J6" i="3"/>
  <c r="B6" i="3"/>
  <c r="D6" i="3" s="1"/>
  <c r="N5" i="3"/>
  <c r="M5" i="3"/>
  <c r="M15" i="3" s="1"/>
  <c r="C32" i="3" s="1"/>
  <c r="L5" i="3"/>
  <c r="J5" i="3"/>
  <c r="D5" i="3"/>
  <c r="E5" i="3" s="1"/>
  <c r="B5" i="3"/>
  <c r="B15" i="3" s="1"/>
  <c r="I8" i="8" l="1"/>
  <c r="I11" i="8"/>
  <c r="I16" i="8"/>
  <c r="I20" i="8"/>
  <c r="I22" i="8"/>
  <c r="I27" i="8"/>
  <c r="I32" i="8"/>
  <c r="I39" i="8"/>
  <c r="I51" i="8"/>
  <c r="I56" i="8"/>
  <c r="I30" i="4"/>
  <c r="C14" i="4"/>
  <c r="F9" i="4"/>
  <c r="C13" i="4" s="1"/>
  <c r="G20" i="4"/>
  <c r="I20" i="4" s="1"/>
  <c r="I22" i="4" s="1"/>
  <c r="F6" i="4"/>
  <c r="C11" i="4" s="1"/>
  <c r="C12" i="4"/>
  <c r="I15" i="3"/>
  <c r="N15" i="3"/>
  <c r="C33" i="3" s="1"/>
  <c r="G6" i="3"/>
  <c r="E6" i="3"/>
  <c r="J7" i="3"/>
  <c r="G5" i="3"/>
  <c r="R5" i="3"/>
  <c r="L7" i="3"/>
  <c r="K15" i="3" s="1"/>
  <c r="C31" i="3" s="1"/>
  <c r="E7" i="3"/>
  <c r="E15" i="3" s="1"/>
  <c r="C27" i="3" s="1"/>
  <c r="R10" i="3"/>
  <c r="C15" i="3"/>
  <c r="G8" i="3"/>
  <c r="I15" i="8" l="1"/>
  <c r="C26" i="3"/>
  <c r="C22" i="3"/>
  <c r="G15" i="3"/>
  <c r="C28" i="3" s="1"/>
  <c r="C30" i="3"/>
  <c r="C29" i="3"/>
  <c r="P15" i="3"/>
  <c r="C35" i="3" s="1"/>
  <c r="H60" i="8" l="1"/>
  <c r="G26" i="2"/>
  <c r="G27" i="1"/>
</calcChain>
</file>

<file path=xl/sharedStrings.xml><?xml version="1.0" encoding="utf-8"?>
<sst xmlns="http://schemas.openxmlformats.org/spreadsheetml/2006/main" count="2529" uniqueCount="593">
  <si>
    <t>Obra/Serviços:</t>
  </si>
  <si>
    <t>Município:</t>
  </si>
  <si>
    <t>Porto dos Gaúchos - MT</t>
  </si>
  <si>
    <t>Endereço:</t>
  </si>
  <si>
    <t>Responsável:</t>
  </si>
  <si>
    <t>Composição da Parcela de BDI (Bonificação e Despesas Indiretas) - Obras e Serviços</t>
  </si>
  <si>
    <t>ITEM</t>
  </si>
  <si>
    <t>DISCRIMINAÇÃO</t>
  </si>
  <si>
    <t>PERCENTUAL</t>
  </si>
  <si>
    <t>( % )</t>
  </si>
  <si>
    <t>ADMINISTRAÇÃO DA OBRA</t>
  </si>
  <si>
    <t>1.1</t>
  </si>
  <si>
    <r>
      <rPr>
        <b/>
        <sz val="12"/>
        <rFont val="Arial"/>
        <family val="2"/>
        <charset val="1"/>
      </rPr>
      <t>AC -</t>
    </r>
    <r>
      <rPr>
        <sz val="12"/>
        <rFont val="Arial"/>
        <family val="2"/>
        <charset val="1"/>
      </rPr>
      <t xml:space="preserve"> Administração Central</t>
    </r>
  </si>
  <si>
    <t>1.2</t>
  </si>
  <si>
    <r>
      <t>DF -</t>
    </r>
    <r>
      <rPr>
        <sz val="12"/>
        <rFont val="Arial"/>
        <family val="2"/>
        <charset val="1"/>
      </rPr>
      <t xml:space="preserve"> Despesas Financeiras</t>
    </r>
  </si>
  <si>
    <t>1.3</t>
  </si>
  <si>
    <r>
      <t xml:space="preserve">R - </t>
    </r>
    <r>
      <rPr>
        <sz val="12"/>
        <rFont val="Arial"/>
        <family val="2"/>
        <charset val="1"/>
      </rPr>
      <t>Riscos</t>
    </r>
  </si>
  <si>
    <t>1.4</t>
  </si>
  <si>
    <r>
      <rPr>
        <b/>
        <sz val="12"/>
        <rFont val="Arial"/>
        <family val="2"/>
        <charset val="1"/>
      </rPr>
      <t>S -</t>
    </r>
    <r>
      <rPr>
        <sz val="12"/>
        <rFont val="Arial"/>
        <family val="2"/>
        <charset val="1"/>
      </rPr>
      <t xml:space="preserve"> Seguros</t>
    </r>
  </si>
  <si>
    <t>1.5</t>
  </si>
  <si>
    <r>
      <rPr>
        <b/>
        <sz val="12"/>
        <rFont val="Arial"/>
        <family val="2"/>
        <charset val="1"/>
      </rPr>
      <t>G -</t>
    </r>
    <r>
      <rPr>
        <sz val="12"/>
        <rFont val="Arial"/>
        <family val="2"/>
        <charset val="1"/>
      </rPr>
      <t xml:space="preserve"> Garantias</t>
    </r>
  </si>
  <si>
    <t>2.0</t>
  </si>
  <si>
    <t>LUCRO</t>
  </si>
  <si>
    <t>2.1</t>
  </si>
  <si>
    <r>
      <rPr>
        <b/>
        <sz val="12"/>
        <rFont val="Arial"/>
        <family val="2"/>
        <charset val="1"/>
      </rPr>
      <t>L -</t>
    </r>
    <r>
      <rPr>
        <sz val="12"/>
        <rFont val="Arial"/>
        <family val="2"/>
        <charset val="1"/>
      </rPr>
      <t xml:space="preserve"> Lucro Operacional</t>
    </r>
  </si>
  <si>
    <t>3.0</t>
  </si>
  <si>
    <t>TRIBUTOS</t>
  </si>
  <si>
    <t>3.1</t>
  </si>
  <si>
    <t>**ISS</t>
  </si>
  <si>
    <t>3.2</t>
  </si>
  <si>
    <t>Cofins</t>
  </si>
  <si>
    <t>3.3</t>
  </si>
  <si>
    <t>Pis</t>
  </si>
  <si>
    <t>3.4</t>
  </si>
  <si>
    <t>Contribuição Previdenciária - Lei nº 12.546/13</t>
  </si>
  <si>
    <t>**ISS - Repassado pelo município</t>
  </si>
  <si>
    <t>Segundo o que determina a lei nº 8.666/93, admite-se fixar o percentual de BDI, dede que seguindo as técnicas da Engenharia e Custos.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</si>
  <si>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</si>
  <si>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</si>
  <si>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</si>
  <si>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</si>
  <si>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 xml:space="preserve">BDI = </t>
  </si>
  <si>
    <t>(1 + AC) x (1 + DF) x (1 + (R+S+G)) x (1 + L)</t>
  </si>
  <si>
    <t>(1-T)</t>
  </si>
  <si>
    <t>**ISS -  Imposto Sobre Serviços</t>
  </si>
  <si>
    <t>ISS - Repassado pelo município</t>
  </si>
  <si>
    <t>% SOBRE MÃO DE OBRA</t>
  </si>
  <si>
    <t>____________________________________________</t>
  </si>
  <si>
    <t>Composição da Parcela de BDI_DIF (Bonificação e Despesas Indiretas) - Material</t>
  </si>
  <si>
    <t>Via</t>
  </si>
  <si>
    <t>Extensão</t>
  </si>
  <si>
    <t>Regularização do Sub-Leito</t>
  </si>
  <si>
    <t>Sub-Base (m):</t>
  </si>
  <si>
    <t>Base (m):</t>
  </si>
  <si>
    <t>Imprimação</t>
  </si>
  <si>
    <t>TSD C/ Capa</t>
  </si>
  <si>
    <t>Sarjeta</t>
  </si>
  <si>
    <t>Meio-Fio Reto</t>
  </si>
  <si>
    <t>Meio-Fio Curvo</t>
  </si>
  <si>
    <t>Passeio</t>
  </si>
  <si>
    <t>(m)</t>
  </si>
  <si>
    <t>Largura (m)</t>
  </si>
  <si>
    <t>Área (m²)</t>
  </si>
  <si>
    <t>Volume (m³)</t>
  </si>
  <si>
    <t>Altura (m)</t>
  </si>
  <si>
    <t>Avenida Passo Fundo</t>
  </si>
  <si>
    <t>Rua Boa Esperança</t>
  </si>
  <si>
    <t>Rua Primavera</t>
  </si>
  <si>
    <t>Travessa Piáu</t>
  </si>
  <si>
    <t>Travessa Lambarí</t>
  </si>
  <si>
    <t>Interseção 1</t>
  </si>
  <si>
    <t>Interseção 2</t>
  </si>
  <si>
    <t>Interseção 3</t>
  </si>
  <si>
    <t>Interseção 4</t>
  </si>
  <si>
    <t>Interseção 5</t>
  </si>
  <si>
    <t>NOTAS DE SERVIÇOS</t>
  </si>
  <si>
    <t>Serviços</t>
  </si>
  <si>
    <t>Unidade</t>
  </si>
  <si>
    <t>Quantidade</t>
  </si>
  <si>
    <t>Serviços Levantamento Topográfico</t>
  </si>
  <si>
    <t>m²</t>
  </si>
  <si>
    <t>Serviços de Terraplanagem - Corte (projeto)</t>
  </si>
  <si>
    <t>m³</t>
  </si>
  <si>
    <t>Serviços de Terraplanagem - Aterro (projeto)</t>
  </si>
  <si>
    <t>Serviço de Corte e Aterro Compensado</t>
  </si>
  <si>
    <t>Regularização de Sub-Leito</t>
  </si>
  <si>
    <t>Execução de Sub-Base</t>
  </si>
  <si>
    <t>Execução de Base</t>
  </si>
  <si>
    <t>Regularização de Superficie (p/ imprimação)</t>
  </si>
  <si>
    <t>Execução de Imprimação</t>
  </si>
  <si>
    <t>Esecução do TSD c/ CAPA</t>
  </si>
  <si>
    <t>Execução da Sarjeta</t>
  </si>
  <si>
    <t>m</t>
  </si>
  <si>
    <t>Execução do Meio-Fio Reto</t>
  </si>
  <si>
    <t>Execução do Meio-Fio Curvo</t>
  </si>
  <si>
    <t>Execução de Passeio (calçada)</t>
  </si>
  <si>
    <t>Memória de Cálculo Transporte - Solo</t>
  </si>
  <si>
    <t>Fator de Utilização</t>
  </si>
  <si>
    <t>SERVIÇO</t>
  </si>
  <si>
    <t>MATERIAL</t>
  </si>
  <si>
    <t>QUANT. TRABALHO (m³)</t>
  </si>
  <si>
    <t>A TRANSPORTAR (m³)</t>
  </si>
  <si>
    <t>DMT (Km)</t>
  </si>
  <si>
    <t>MOMENTO DE TRANSPORTE (M3xKm)</t>
  </si>
  <si>
    <t>Aterro</t>
  </si>
  <si>
    <t>Solo</t>
  </si>
  <si>
    <t>Sub-Base</t>
  </si>
  <si>
    <t>Base</t>
  </si>
  <si>
    <t>Bota-Fora (corte)</t>
  </si>
  <si>
    <t>Transporte da Jazida (M³xKm)</t>
  </si>
  <si>
    <t>Carga e Manobra Jazida (m³)</t>
  </si>
  <si>
    <t>Transporte p/ Bota-Fora (M³xKm)</t>
  </si>
  <si>
    <t>Carga e Manobra Bota-Fora (m³)</t>
  </si>
  <si>
    <t>Memória de Cálculo Transporte de Material Asfaltico</t>
  </si>
  <si>
    <t>QUANT. TRABALHO</t>
  </si>
  <si>
    <t>UND.</t>
  </si>
  <si>
    <t>F. UTILIZAÇÃO</t>
  </si>
  <si>
    <t>UND</t>
  </si>
  <si>
    <t>PESO (T) A TRANSPORTAR</t>
  </si>
  <si>
    <t>MOMENTO DE TRANSPORTE (TxKm)</t>
  </si>
  <si>
    <t>CM-30</t>
  </si>
  <si>
    <t>T/m²</t>
  </si>
  <si>
    <t>TSD</t>
  </si>
  <si>
    <t>RR-2C</t>
  </si>
  <si>
    <t>Memória de Cálculo Transporte dos Agregados</t>
  </si>
  <si>
    <t xml:space="preserve"> A TRANSPORTAR</t>
  </si>
  <si>
    <t>MOMENTO DE TRANSPORTE (M³xKm)</t>
  </si>
  <si>
    <t>Brita 1</t>
  </si>
  <si>
    <t>m³/m²</t>
  </si>
  <si>
    <t>Brita 0</t>
  </si>
  <si>
    <t>Areia Média</t>
  </si>
  <si>
    <t>Memória de Cálculo Sinalização</t>
  </si>
  <si>
    <t>Sinalização Horizontal</t>
  </si>
  <si>
    <t>Tipo/Pintura</t>
  </si>
  <si>
    <t>Comprimento Total (m)</t>
  </si>
  <si>
    <t>Área Total (m²)</t>
  </si>
  <si>
    <t>FTP (0,30)</t>
  </si>
  <si>
    <t>LRE (0,30)</t>
  </si>
  <si>
    <t>LFO (2x4x0,10)</t>
  </si>
  <si>
    <t>LFO (0,10)</t>
  </si>
  <si>
    <t>Sinalização Verical</t>
  </si>
  <si>
    <t>Tipo Placa</t>
  </si>
  <si>
    <t>Área</t>
  </si>
  <si>
    <t>Total de Área</t>
  </si>
  <si>
    <t>A32-B (L 45cm)</t>
  </si>
  <si>
    <t>R-1 (L 25cm)</t>
  </si>
  <si>
    <t>R-19 (D 60cm)</t>
  </si>
  <si>
    <t>Descrição</t>
  </si>
  <si>
    <t>Qtd</t>
  </si>
  <si>
    <t>Total (m)</t>
  </si>
  <si>
    <t>Tubo Aço Galvanizado 3m comprimento</t>
  </si>
  <si>
    <t>Tubo Aço Galvanizado 3,5m comprimento</t>
  </si>
  <si>
    <t>MOBILIZAÇÃO DE EQUIPAMENTOS PARA OBRA (LIMITADO ATÉ 2,0% DO VALOR DE INVESTIMENTO CONVÊNIO/OBRA).</t>
  </si>
  <si>
    <t>UN</t>
  </si>
  <si>
    <t>Item</t>
  </si>
  <si>
    <t>Código</t>
  </si>
  <si>
    <t>Quant.</t>
  </si>
  <si>
    <t>Total</t>
  </si>
  <si>
    <t>DESMOBILIZAÇÃO DE EQUIPAMENTOS PARA OBRA (LIMITADO ATÉ 2,0% DO VALOR DE INVESTIMENTO CONVÊNIO/OBRA).</t>
  </si>
  <si>
    <t>Obra</t>
  </si>
  <si>
    <t>Bancos</t>
  </si>
  <si>
    <t>B.D.I.</t>
  </si>
  <si>
    <t>Encargos Sociais</t>
  </si>
  <si>
    <t>PAVIMENTAÇÃO ASFALTICA DIVERSAS RUAS BAIRRO BEIRA-RIO</t>
  </si>
  <si>
    <t xml:space="preserve">SINAPI - 02/2022 - Mato Grosso
SBC - 04/2022 - Mato Grosso
SICRO3 - 01/2021 - Mato Grosso
</t>
  </si>
  <si>
    <t xml:space="preserve"> 22,88%</t>
  </si>
  <si>
    <t>Não Desonerado: embutido nos preços unitário dos insumos de mão de obra, de acordo com as bases.</t>
  </si>
  <si>
    <t>Planilha Orçamentária Resumida</t>
  </si>
  <si>
    <t>Peso (%)</t>
  </si>
  <si>
    <t xml:space="preserve"> 1 </t>
  </si>
  <si>
    <t xml:space="preserve"> 2 </t>
  </si>
  <si>
    <t>SERVIÇOS PRELIMINARES</t>
  </si>
  <si>
    <t xml:space="preserve"> 3 </t>
  </si>
  <si>
    <t>TERRAPLANAGEM</t>
  </si>
  <si>
    <t xml:space="preserve"> 4 </t>
  </si>
  <si>
    <t>PAVIMENTO</t>
  </si>
  <si>
    <t xml:space="preserve"> 5 </t>
  </si>
  <si>
    <t>DRENAGEM E OBRAS COMPLEMENTARES</t>
  </si>
  <si>
    <t xml:space="preserve"> 6 </t>
  </si>
  <si>
    <t>SINALIZAÇÃO DE TRÂNSITO</t>
  </si>
  <si>
    <t xml:space="preserve"> 7 </t>
  </si>
  <si>
    <t>MOBILIZAÇÃO E DESMOBILIZAÇÃO</t>
  </si>
  <si>
    <t>Total sem BDI</t>
  </si>
  <si>
    <t>Total do BDI</t>
  </si>
  <si>
    <t>Total Geral</t>
  </si>
  <si>
    <t>_______________________________________________________________
Ramon Abraão de Paula
CREA/SP 5070772107</t>
  </si>
  <si>
    <t>Orçamento Sintético</t>
  </si>
  <si>
    <t>Banco</t>
  </si>
  <si>
    <t>Und</t>
  </si>
  <si>
    <t>Valor Unit</t>
  </si>
  <si>
    <t>Valor Unit com BDI</t>
  </si>
  <si>
    <t xml:space="preserve"> 1.1 </t>
  </si>
  <si>
    <t xml:space="preserve"> PMPG CIV 039 </t>
  </si>
  <si>
    <t>Próprio</t>
  </si>
  <si>
    <t>ADMINISTRAÇÃO LOCAL - OBRA 4 MESES</t>
  </si>
  <si>
    <t xml:space="preserve"> 2.1 </t>
  </si>
  <si>
    <t xml:space="preserve"> 74209/001 </t>
  </si>
  <si>
    <t>SINAPI</t>
  </si>
  <si>
    <t>PLACA DE OBRA EM CHAPA DE ACO GALVANIZADO</t>
  </si>
  <si>
    <t xml:space="preserve"> 2.2 </t>
  </si>
  <si>
    <t xml:space="preserve"> 78472 </t>
  </si>
  <si>
    <t>SERVICOS TOPOGRAFICOS PARA PAVIMENTACAO, INCLUSIVE NOTA DE SERVICOS, ACOMPANHAMENTO E GREIDE</t>
  </si>
  <si>
    <t xml:space="preserve"> 3.1 </t>
  </si>
  <si>
    <t>DO CORTE E ATERRO LEITO SUBLEITO</t>
  </si>
  <si>
    <t xml:space="preserve"> 3.1.1 </t>
  </si>
  <si>
    <t xml:space="preserve"> 96386 </t>
  </si>
  <si>
    <t>EXECUÇÃO E COMPACTAÇÃO DE ATERRO COM SOLO PREDOMINANTEMENTE ARENOSO - EXCLUSIVE SOLO, ESCAVAÇÃO, CARGA E TRANSPORTE. AF_11/2019</t>
  </si>
  <si>
    <t xml:space="preserve"> 3.1.2 </t>
  </si>
  <si>
    <t xml:space="preserve"> 100575 </t>
  </si>
  <si>
    <t>REGULARIZAÇÃO DE SUPERFÍCIES COM MOTONIVELADORA. AF_11/2019</t>
  </si>
  <si>
    <t xml:space="preserve"> 3.1.3 </t>
  </si>
  <si>
    <t xml:space="preserve"> 101120 </t>
  </si>
  <si>
    <t>ESCAVAÇÃO HORIZONTAL, INCLUINDO ESCARIFICAÇÃO EM SOLO DE 2A CATEGORIA COM TRATOR DE ESTEIRAS (150HP/LÂMINA: 3,18M3). AF_07/2020</t>
  </si>
  <si>
    <t xml:space="preserve"> 3.2 </t>
  </si>
  <si>
    <t>DA BASE SUB-BASE</t>
  </si>
  <si>
    <t xml:space="preserve"> 3.2.1 </t>
  </si>
  <si>
    <t xml:space="preserve"> 101768 </t>
  </si>
  <si>
    <t>EXECUÇÃO E COMPACTAÇÃO DE BASE E OU SUB BASE PARA PAVIMENTAÇÃO DE SOLO ESTABILIZADO GRANULOMETRICAMENTE SEM MISTURA DE SOLOS - EXCLUSIVE SOLO, ESCAVAÇÃO, CARGA E TRANSPORTE. AF_11/2019</t>
  </si>
  <si>
    <t xml:space="preserve"> 3.3 </t>
  </si>
  <si>
    <t>DA JAZIDA</t>
  </si>
  <si>
    <t xml:space="preserve"> 3.3.1 </t>
  </si>
  <si>
    <t xml:space="preserve"> 73903/001 </t>
  </si>
  <si>
    <t>LIMPEZA SUPERFICIAL DA CAMADA VEGETAL EM JAZIDA</t>
  </si>
  <si>
    <t xml:space="preserve"> 3.3.2 </t>
  </si>
  <si>
    <t xml:space="preserve"> 93592 </t>
  </si>
  <si>
    <t>TRANSPORTE COM CAMINHÃO BASCULANTE DE 14 M³, EM VIA URBANA EM REVESTIMENTO PRIMÁRIO (UNIDADE: M3XKM). AF_07/2020</t>
  </si>
  <si>
    <t>M3XKM</t>
  </si>
  <si>
    <t xml:space="preserve"> 3.3.3 </t>
  </si>
  <si>
    <t xml:space="preserve"> 100979 </t>
  </si>
  <si>
    <t>CARGA, MANOBRA E DESCARGA DE SOLOS E MATERIAIS GRANULARES EM CAMINHÃO BASCULANTE 14 M³ - CARGA COM ESCAVADEIRA HIDRÁULICA (CAÇAMBA DE 1,20 M³ / 155 HP) E DESCARGA LIVRE (UNIDADE: M3). AF_07/2020</t>
  </si>
  <si>
    <t xml:space="preserve"> 3.3.4 </t>
  </si>
  <si>
    <t xml:space="preserve"> 00000001 </t>
  </si>
  <si>
    <t>CASCALHO PARA ATERRO DE PAVIMENTAÇÃO ASFALTICA</t>
  </si>
  <si>
    <t xml:space="preserve"> 3.4 </t>
  </si>
  <si>
    <t>DO BOTA-FORA</t>
  </si>
  <si>
    <t xml:space="preserve"> 3.4.1 </t>
  </si>
  <si>
    <t xml:space="preserve"> 100574 </t>
  </si>
  <si>
    <t>ESPALHAMENTO DE MATERIAL COM TRATOR DE ESTEIRAS. AF_11/2019</t>
  </si>
  <si>
    <t xml:space="preserve"> 3.4.2 </t>
  </si>
  <si>
    <t xml:space="preserve"> 3.4.3 </t>
  </si>
  <si>
    <t xml:space="preserve"> 4.1 </t>
  </si>
  <si>
    <t xml:space="preserve"> 93176 </t>
  </si>
  <si>
    <t>TRANSPORTE DE MATERIAL ASFALTICO, COM CAMINHÃO COM CAPACIDADE DE 30000 L EM RODOVIA PAVIMENTADA PARA DISTÂNCIAS MÉDIAS DE TRANSPORTE SUPERIORES A 100 KM. AF_02/2016</t>
  </si>
  <si>
    <t>TXKM</t>
  </si>
  <si>
    <t xml:space="preserve"> 4.2 </t>
  </si>
  <si>
    <t xml:space="preserve"> 93593 </t>
  </si>
  <si>
    <t>TRANSPORTE COM CAMINHÃO BASCULANTE DE 14 M³, EM VIA URBANA PAVIMENTADA, ADICIONAL PARA DMT EXCEDENTE A 30 KM (UNIDADE: M3XKM). AF_07/2020</t>
  </si>
  <si>
    <t xml:space="preserve"> 4.3 </t>
  </si>
  <si>
    <t xml:space="preserve"> 4.4 </t>
  </si>
  <si>
    <t xml:space="preserve"> PMPG CIV 203 </t>
  </si>
  <si>
    <t>Copia da SINAPI (97807) - PAVIMENTO COM TRATAMENTO SUPERFICIAL DUPLO, COM EMULSÃO ASFÁLTICA RR-2C, COM CAPA SELANTE. AF_01/2020</t>
  </si>
  <si>
    <t xml:space="preserve"> 4.5 </t>
  </si>
  <si>
    <t xml:space="preserve"> PMPG CIV 204 </t>
  </si>
  <si>
    <t>Copia da SINAPI (96401) - EXECUÇÃO DE IMPRIMAÇÃO COM ASFALTO DILUÍDO CM-30. AF_11/2019</t>
  </si>
  <si>
    <t xml:space="preserve"> 5.1 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</si>
  <si>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</si>
  <si>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</si>
  <si>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>M</t>
  </si>
  <si>
    <t xml:space="preserve"> 5.2 </t>
  </si>
  <si>
    <t xml:space="preserve"> 94990 </t>
  </si>
  <si>
    <t>EXECUÇÃO DE PASSEIO (CALÇADA) OU PISO DE CONCRETO COM CONCRETO MOLDADO IN LOCO, FEITO EM OBRA, ACABAMENTO CONVENCIONAL, NÃO ARMADO. AF_07/2016</t>
  </si>
  <si>
    <t xml:space="preserve"> 5.3 </t>
  </si>
  <si>
    <t xml:space="preserve"> 94268 </t>
  </si>
  <si>
    <t>GUIA (MEIO-FIO) E SARJETA CONJUGADOS DE CONCRETO, MOLDADA  IN LOCO  EM TRECHO CURVO COM EXTRUSORA, 45 CM BASE (15 CM BASE DA GUIA + 30 CM BASE DA SARJETA) X 22 CM ALTURA. AF_06/2016</t>
  </si>
  <si>
    <t xml:space="preserve"> 5.4 </t>
  </si>
  <si>
    <t xml:space="preserve"> 2003682 </t>
  </si>
  <si>
    <t>SICRO3</t>
  </si>
  <si>
    <t>Poço de visita - PVI 03 - areia e brita comerciais</t>
  </si>
  <si>
    <t>un</t>
  </si>
  <si>
    <t xml:space="preserve"> 5.5 </t>
  </si>
  <si>
    <t xml:space="preserve"> 2003718 </t>
  </si>
  <si>
    <t>Chaminé dos poços de visita - CPV 03 - areia e brita comerciais</t>
  </si>
  <si>
    <t xml:space="preserve"> 5.6 </t>
  </si>
  <si>
    <t xml:space="preserve"> 2003620 </t>
  </si>
  <si>
    <t>Boca de lobo simples - BLS 02 - areia e brita comerciais</t>
  </si>
  <si>
    <t xml:space="preserve"> 5.7 </t>
  </si>
  <si>
    <t xml:space="preserve"> 2003455 </t>
  </si>
  <si>
    <t>Dissipador de energia - DEB 04 - areia e pedra de mão comerciais</t>
  </si>
  <si>
    <t xml:space="preserve"> 5.8 </t>
  </si>
  <si>
    <t xml:space="preserve"> 95565 </t>
  </si>
  <si>
    <t>TUBO DE CONCRETO PARA REDES COLETORAS DE ÁGUAS PLUVIAIS, DIÂMETRO DE 300MM, JUNTA RÍGIDA, INSTALADO EM LOCAL COM BAIXO NÍVEL DE INTERFERÊNCIAS - FORNECIMENTO E ASSENTAMENTO. AF_12/2015</t>
  </si>
  <si>
    <t xml:space="preserve"> 5.9 </t>
  </si>
  <si>
    <t xml:space="preserve"> 92211 </t>
  </si>
  <si>
    <t>TUBO DE CONCRETO PARA REDES COLETORAS DE ÁGUAS PLUVIAIS, DIÂMETRO DE 500 MM, JUNTA RÍGIDA, INSTALADO EM LOCAL COM BAIXO NÍVEL DE INTERFERÊNCIAS - FORNECIMENTO E ASSENTAMENTO. AF_12/2015</t>
  </si>
  <si>
    <t xml:space="preserve"> 5.10 </t>
  </si>
  <si>
    <t xml:space="preserve"> 92214 </t>
  </si>
  <si>
    <t>TUBO DE CONCRETO PARA REDES COLETORAS DE ÁGUAS PLUVIAIS, DIÂMETRO DE 800 MM, JUNTA RÍGIDA, INSTALADO EM LOCAL COM BAIXO NÍVEL DE INTERFERÊNCIAS - FORNECIMENTO E ASSENTAMENTO. AF_12/2015</t>
  </si>
  <si>
    <t xml:space="preserve"> 6.1 </t>
  </si>
  <si>
    <t xml:space="preserve"> 72947 </t>
  </si>
  <si>
    <t>SINALIZACAO HORIZONTAL COM TINTA RETRORREFLETIVA A BASE DE RESINA ACRILICA COM MICROESFERAS DE VIDRO</t>
  </si>
  <si>
    <t xml:space="preserve"> 6.2 </t>
  </si>
  <si>
    <t xml:space="preserve"> 069026 </t>
  </si>
  <si>
    <t>SBC</t>
  </si>
  <si>
    <t>POSTE DE SINALIZACAO P/ PLACA DE TRANSITO ACO GAL.2""X3000MM</t>
  </si>
  <si>
    <t xml:space="preserve"> 6.3 </t>
  </si>
  <si>
    <t xml:space="preserve"> 00034723 </t>
  </si>
  <si>
    <t>PLACA DE SINALIZACAO EM CHAPA DE ACO NUM 16 COM PINTURA REFLETIVA</t>
  </si>
  <si>
    <t xml:space="preserve"> 7.1 </t>
  </si>
  <si>
    <t xml:space="preserve"> 00000005 </t>
  </si>
  <si>
    <t xml:space="preserve"> 7.2 </t>
  </si>
  <si>
    <t xml:space="preserve"> 00000006 </t>
  </si>
  <si>
    <t>Cronograma Físico e Financeiro</t>
  </si>
  <si>
    <t>Total Por Etapa</t>
  </si>
  <si>
    <t>30 DIAS</t>
  </si>
  <si>
    <t>60 DIAS</t>
  </si>
  <si>
    <t>90 DIAS</t>
  </si>
  <si>
    <t>120 DIAS</t>
  </si>
  <si>
    <t xml:space="preserve"> 100,00%
 24.543,16</t>
  </si>
  <si>
    <t xml:space="preserve"> 25,00%
 6.135,79</t>
  </si>
  <si>
    <t xml:space="preserve"> 100,00%
 4.913,91</t>
  </si>
  <si>
    <t/>
  </si>
  <si>
    <t xml:space="preserve"> 100,00%
 345.090,43</t>
  </si>
  <si>
    <t xml:space="preserve"> 80,00%
 276.072,34</t>
  </si>
  <si>
    <t xml:space="preserve"> 20,00%
 69.018,09</t>
  </si>
  <si>
    <t xml:space="preserve"> 100,00%
 369.108,30</t>
  </si>
  <si>
    <t xml:space="preserve"> 30,00%
 110.732,49</t>
  </si>
  <si>
    <t xml:space="preserve"> 70,00%
 258.375,81</t>
  </si>
  <si>
    <t xml:space="preserve"> 100,00%
 727.781,14</t>
  </si>
  <si>
    <t xml:space="preserve"> 20,00%
 145.556,23</t>
  </si>
  <si>
    <t xml:space="preserve"> 50,00%
 363.890,57</t>
  </si>
  <si>
    <t xml:space="preserve"> 30,00%
 218.334,34</t>
  </si>
  <si>
    <t xml:space="preserve"> 100,00%
 35.451,34</t>
  </si>
  <si>
    <t xml:space="preserve"> 100,00%
 8.148,18</t>
  </si>
  <si>
    <t xml:space="preserve"> 50,00%
 4.074,09</t>
  </si>
  <si>
    <t>Porcentagem</t>
  </si>
  <si>
    <t xml:space="preserve"> 28,83%</t>
  </si>
  <si>
    <t xml:space="preserve"> 36,29%</t>
  </si>
  <si>
    <t xml:space="preserve"> 31,87%</t>
  </si>
  <si>
    <t xml:space="preserve"> 3,01%</t>
  </si>
  <si>
    <t>Custo</t>
  </si>
  <si>
    <t xml:space="preserve"> 436.752,36</t>
  </si>
  <si>
    <t xml:space="preserve"> 549.776,94</t>
  </si>
  <si>
    <t xml:space="preserve"> 482.845,94</t>
  </si>
  <si>
    <t xml:space="preserve"> 45.661,22</t>
  </si>
  <si>
    <t>Porcentagem Acumulado</t>
  </si>
  <si>
    <t xml:space="preserve"> 65,12%</t>
  </si>
  <si>
    <t xml:space="preserve"> 96,99%</t>
  </si>
  <si>
    <t xml:space="preserve"> 100,0%</t>
  </si>
  <si>
    <t>Custo Acumulado</t>
  </si>
  <si>
    <t xml:space="preserve"> 986.529,29</t>
  </si>
  <si>
    <t xml:space="preserve"> 1.469.375,24</t>
  </si>
  <si>
    <t xml:space="preserve"> 1.515.036,46</t>
  </si>
  <si>
    <t>Planilha Orçamentária Analítica</t>
  </si>
  <si>
    <t>Tipo</t>
  </si>
  <si>
    <t>Composição</t>
  </si>
  <si>
    <t>CANT - CANTEIRO DE OBRAS</t>
  </si>
  <si>
    <t>Composição Auxiliar</t>
  </si>
  <si>
    <t xml:space="preserve"> 90780 </t>
  </si>
  <si>
    <t>MESTRE DE OBRAS COM ENCARGOS COMPLEMENTARES</t>
  </si>
  <si>
    <t>SEDI - SERVIÇOS DIVERSOS</t>
  </si>
  <si>
    <t>H</t>
  </si>
  <si>
    <t xml:space="preserve"> 90777 </t>
  </si>
  <si>
    <t>ENGENHEIRO CIVIL DE OBRA JUNIOR COM ENCARGOS COMPLEMENTARES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</si>
  <si>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</si>
  <si>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</si>
  <si>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</si>
  <si>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</si>
  <si>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</si>
  <si>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</si>
  <si>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</si>
  <si>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94962 </t>
  </si>
  <si>
    <t>CONCRETO MAGRO PARA LASTRO, TRAÇO 1:4,5:4,5 (CIMENTO/ AREIA MÉDIA/ BRITA 1)  - PREPARO MECÂNICO COM BETONEIRA 400 L. AF_07/2016</t>
  </si>
  <si>
    <t>FUES - FUNDAÇÕES E ESTRUTURAS</t>
  </si>
  <si>
    <t xml:space="preserve"> 88262 </t>
  </si>
  <si>
    <t>CARPINTEIRO DE FORMAS COM ENCARGOS COMPLEMENTARES</t>
  </si>
  <si>
    <t xml:space="preserve"> 88316 </t>
  </si>
  <si>
    <t>SERVENTE COM ENCARGOS COMPLEMENTARES</t>
  </si>
  <si>
    <t>Insumo</t>
  </si>
  <si>
    <t xml:space="preserve"> 00004813 </t>
  </si>
  <si>
    <t>PLACA DE OBRA (PARA CONSTRUCAO CIVIL) EM CHAPA GALVANIZADA *N. 22*, ADESIVADA, DE *2,0 X 1,125* M</t>
  </si>
  <si>
    <t>Material</t>
  </si>
  <si>
    <t xml:space="preserve"> 00004491 </t>
  </si>
  <si>
    <t>PONTALETE *7,5 X 7,5* CM EM PINUS, MISTA OU EQUIVALENTE DA REGIAO - BRUTA</t>
  </si>
  <si>
    <t xml:space="preserve"> 00005075 </t>
  </si>
  <si>
    <t>PREGO DE ACO POLIDO COM CABECA 18 X 30 (2 3/4 X 10)</t>
  </si>
  <si>
    <t>KG</t>
  </si>
  <si>
    <t xml:space="preserve"> 00004417 </t>
  </si>
  <si>
    <t>SARRAFO NAO APARELHADO *2,5 X 7* CM, EM MACARANDUBA, ANGELIM OU EQUIVALENTE DA REGIAO -  BRUTA</t>
  </si>
  <si>
    <t>SERT - SERVIÇOS TÉCNICOS</t>
  </si>
  <si>
    <t xml:space="preserve"> 92145 </t>
  </si>
  <si>
    <t>CAMINHONETE CABINE SIMPLES COM MOTOR 1.6 FLEX, CÂMBIO MANUAL, POTÊNCIA 101/104 CV, 2 PORTAS - CHP DIURNO. AF_11/2015</t>
  </si>
  <si>
    <t>CHOR - CUSTOS HORÁRIOS DE MÁQUINAS E EQUIPAMENTOS</t>
  </si>
  <si>
    <t>CHP</t>
  </si>
  <si>
    <t xml:space="preserve"> 88253 </t>
  </si>
  <si>
    <t>AUXILIAR DE TOPÓGRAFO COM ENCARGOS COMPLEMENTARES</t>
  </si>
  <si>
    <t xml:space="preserve"> 88288 </t>
  </si>
  <si>
    <t>NIVELADOR COM ENCARGOS COMPLEMENTARES</t>
  </si>
  <si>
    <t xml:space="preserve"> 88597 </t>
  </si>
  <si>
    <t>DESENHISTA DETALHISTA COM ENCARGOS COMPLEMENTARES</t>
  </si>
  <si>
    <t xml:space="preserve"> 00006204 </t>
  </si>
  <si>
    <t>!EM PROCESSO DE DESATIVACAO! SARRAFO DE MADEIRA NAO APARELHADA *2,5 X 15* CM, MACARANDUBA, ANGELIM OU EQUIVALENTE DA REGIAO</t>
  </si>
  <si>
    <t>MOVT - MOVIMENTO DE TERRA</t>
  </si>
  <si>
    <t xml:space="preserve"> 96463 </t>
  </si>
  <si>
    <t>ROLO COMPACTADOR DE PNEUS, ESTATICO, PRESSAO VARIAVEL, POTENCIA 110 HP, PESO SEM/COM LASTRO 10,8/27 T, LARGURA DE ROLAGEM 2,30 M - CHP DIURNO. AF_06/2017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</si>
  <si>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</si>
  <si>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</si>
  <si>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5932 </t>
  </si>
  <si>
    <t>MOTONIVELADORA POTÊNCIA BÁSICA LÍQUIDA (PRIMEIRA MARCHA) 125 HP, PESO BRUTO 13032 KG, LARGURA DA LÂMINA DE 3,7 M - CHP DIURNO. AF_06/2014</t>
  </si>
  <si>
    <t xml:space="preserve"> 5934 </t>
  </si>
  <si>
    <t>MOTONIVELADORA POTÊNCIA BÁSICA LÍQUIDA (PRIMEIRA MARCHA) 125 HP, PESO BRUTO 13032 KG, LARGURA DA LÂMINA DE 3,7 M - CHI DIURNO. AF_06/2014</t>
  </si>
  <si>
    <t>CHI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</si>
  <si>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</si>
  <si>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</si>
  <si>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96464 </t>
  </si>
  <si>
    <t>ROLO COMPACTADOR DE PNEUS, ESTATICO, PRESSAO VARIAVEL, POTENCIA 110 HP, PESO SEM/COM LASTRO 10,8/27 T, LARGURA DE ROLAGEM 2,30 M - CHI DIURNO. AF_06/2017</t>
  </si>
  <si>
    <t>PAVI - PAVIMENTAÇÃO</t>
  </si>
  <si>
    <t xml:space="preserve"> 5851 </t>
  </si>
  <si>
    <t>TRATOR DE ESTEIRAS, POTÊNCIA 150 HP, PESO OPERACIONAL 16,7 T, COM RODA MOTRIZ ELEVADA E LÂMINA 3,18 M3 - CHP DIURNO. AF_06/2014</t>
  </si>
  <si>
    <t xml:space="preserve"> 5853 </t>
  </si>
  <si>
    <t>TRATOR DE ESTEIRAS, POTÊNCIA 150 HP, PESO OPERACIONAL 16,7 T, COM RODA MOTRIZ ELEVADA E LÂMINA 3,18 M3 - CHI DIURNO. AF_06/2014</t>
  </si>
  <si>
    <t xml:space="preserve"> 5921 </t>
  </si>
  <si>
    <t>GRADE DE DISCO REBOCÁVEL COM 20 DISCOS 24" X 6 MM COM PNEUS PARA TRANSPORTE - CHP DIURNO. AF_06/2014</t>
  </si>
  <si>
    <t xml:space="preserve"> 93244 </t>
  </si>
  <si>
    <t>ROLO COMPACTADOR VIBRATÓRIO PÉ DE CARNEIRO PARA SOLOS, POTÊNCIA 80 HP, PESO OPERACIONAL SEM/COM LASTRO 7,4 / 8,8 T, LARGURA DE TRABALHO 1,68 M - CHI DIURNO. AF_02/2016</t>
  </si>
  <si>
    <t xml:space="preserve"> 73436 </t>
  </si>
  <si>
    <t>ROLO COMPACTADOR VIBRATÓRIO PÉ DE CARNEIRO PARA SOLOS, POTÊNCIA 80 HP, PESO OPERACIONAL SEM/COM LASTRO 7,4 / 8,8 T, LARGURA DE TRABALHO 1,68 M - CHP DIURNO. AF_02/2016</t>
  </si>
  <si>
    <t xml:space="preserve"> 89036 </t>
  </si>
  <si>
    <t>TRATOR DE PNEUS, POTÊNCIA 85 CV, TRAÇÃO 4X4, PESO COM LASTRO DE 4.675 KG - CHI DIURNO. AF_06/2014</t>
  </si>
  <si>
    <t xml:space="preserve"> 89035 </t>
  </si>
  <si>
    <t>TRATOR DE PNEUS, POTÊNCIA 85 CV, TRAÇÃO 4X4, PESO COM LASTRO DE 4.675 KG - CHP DIURNO. AF_06/2014</t>
  </si>
  <si>
    <t xml:space="preserve"> 5923 </t>
  </si>
  <si>
    <t>GRADE DE DISCO REBOCÁVEL COM 20 DISCOS 24" X 6 MM COM PNEUS PARA TRANSPORTE - CHI DIURNO. AF_06/2014</t>
  </si>
  <si>
    <t>TRAN - TRANSPORTES, CARGAS E DESCARGAS</t>
  </si>
  <si>
    <t xml:space="preserve"> 89876 </t>
  </si>
  <si>
    <t>CAMINHÃO BASCULANTE 14 M3, COM CAVALO MECÂNICO DE CAPACIDADE MÁXIMA DE TRAÇÃO COMBINADO DE 36000 KG, POTÊNCIA 286 CV, INCLUSIVE SEMIREBOQUE COM CAÇAMBA METÁLICA - CHP DIURNO. AF_12/2014</t>
  </si>
  <si>
    <t xml:space="preserve"> 89877 </t>
  </si>
  <si>
    <t>CAMINHÃO BASCULANTE 14 M3, COM CAVALO MECÂNICO DE CAPACIDADE MÁXIMA DE TRAÇÃO COMBINADO DE 36000 KG, POTÊNCIA 286 CV, INCLUSIVE SEMIREBOQUE COM CAÇAMBA METÁLICA - CHI DIURNO. AF_12/2014</t>
  </si>
  <si>
    <t xml:space="preserve"> 88907 </t>
  </si>
  <si>
    <t>ESCAVADEIRA HIDRÁULICA SOBRE ESTEIRAS, CAÇAMBA 1,20 M3, PESO OPERACIONAL 21 T, POTÊNCIA BRUTA 155 HP - CHP DIURNO. AF_06/2014</t>
  </si>
  <si>
    <t xml:space="preserve"> 88908 </t>
  </si>
  <si>
    <t>ESCAVADEIRA HIDRÁULICA SOBRE ESTEIRAS, CAÇAMBA 1,20 M3, PESO OPERACIONAL 21 T, POTÊNCIA BRUTA 155 HP - CHI DIURNO. AF_06/2014</t>
  </si>
  <si>
    <t xml:space="preserve"> 91645 </t>
  </si>
  <si>
    <t>CAMINHÃO DE TRANSPORTE DE MATERIAL ASFÁLTICO 30.000 L, COM CAVALO MECÂNICO DE CAPACIDADE MÁXIMA DE TRAÇÃO COMBINADO DE 66.000 KG, POTÊNCIA 360 CV, INCLUSIVE TANQUE DE ASFALTO COM SERPENTINA - CHP DIURNO. AF_08/2015</t>
  </si>
  <si>
    <t xml:space="preserve"> 91646 </t>
  </si>
  <si>
    <t>CAMINHÃO DE TRANSPORTE DE MATERIAL ASFÁLTICO 30.000 L, COM CAVALO MECÂNICO DE CAPACIDADE MÁXIMA DE TRAÇÃO COMBINADO DE 66.000 KG, POTÊNCIA 360 CV, INCLUSIVE TANQUE DE ASFALTO COM SERPENTINA - CHI DIURNO. AF_08/2015</t>
  </si>
  <si>
    <t xml:space="preserve"> 6879 </t>
  </si>
  <si>
    <t>ROLO COMPACTADOR DE PNEUS ESTÁTICO, PRESSÃO VARIÁVEL, POTÊNCIA 111 HP, PESO SEM/COM LASTRO 9,5 / 26 T, LARGURA DE TRABALHO 1,90 M - CHP DIURNO. AF_07/2014</t>
  </si>
  <si>
    <t xml:space="preserve"> 6880 </t>
  </si>
  <si>
    <t>ROLO COMPACTADOR DE PNEUS ESTÁTICO, PRESSÃO VARIÁVEL, POTÊNCIA 111 HP, PESO SEM/COM LASTRO 9,5 / 26 T, LARGURA DE TRABALHO 1,90 M - CHI DIURNO. AF_07/2014</t>
  </si>
  <si>
    <t xml:space="preserve"> 7030 </t>
  </si>
  <si>
    <t>TANQUE DE ASFALTO ESTACIONÁRIO COM SERPENTINA, CAPACIDADE 30.000 L - CHP DIURNO. AF_06/2014</t>
  </si>
  <si>
    <t xml:space="preserve"> 83362 </t>
  </si>
  <si>
    <t>ESPARGIDOR DE ASFALTO PRESSURIZADO, TANQUE 6 M3 COM ISOLAÇÃO TÉRMICA, AQUECIDO COM 2 MAÇARICOS, COM BARRA ESPARGIDORA 3,60 M, MONTADO SOBRE CAMINHÃO  TOCO, PBT 14.300 KG, POTÊNCIA 185 CV - CHP DIURNO. AF_08/2015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</si>
  <si>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</si>
  <si>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</si>
  <si>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 xml:space="preserve"> 91486 </t>
  </si>
  <si>
    <t>ESPARGIDOR DE ASFALTO PRESSURIZADO, TANQUE 6 M3 COM ISOLAÇÃO TÉRMICA, AQUECIDO COM 2 MAÇARICOS, COM BARRA ESPARGIDORA 3,60 M, MONTADO SOBRE CAMINHÃO  TOCO, PBT 14.300 KG, POTÊNCIA 185 CV - CHI DIURNO. AF_08/2015</t>
  </si>
  <si>
    <t xml:space="preserve"> 00000370 </t>
  </si>
  <si>
    <t>AREIA MEDIA - POSTO JAZIDA/FORNECEDOR (RETIRADO NA JAZIDA, SEM TRANSPORTE)</t>
  </si>
  <si>
    <t xml:space="preserve"> 00004720 </t>
  </si>
  <si>
    <t>PEDRA BRITADA N. 0, OU PEDRISCO (4,8 A 9,5 MM) POSTO PEDREIRA/FORNECEDOR, SEM FRETE</t>
  </si>
  <si>
    <t xml:space="preserve"> 00004721 </t>
  </si>
  <si>
    <t>PEDRA BRITADA N. 1 (9,5 a 19 MM) POSTO PEDREIRA/FORNECEDOR, SEM FRETE</t>
  </si>
  <si>
    <t xml:space="preserve"> 00000063 </t>
  </si>
  <si>
    <t>EMULSAO ASFALTICA CATIONICA RR-2C PARA USO EM PAVIMENTACAO ASFALTICA (COTAÇÃO USINA)</t>
  </si>
  <si>
    <t xml:space="preserve"> 5839 </t>
  </si>
  <si>
    <t>VASSOURA MECÂNICA REBOCÁVEL COM ESCOVA CILÍNDRICA, LARGURA ÚTIL DE VARRIMENTO DE 2,44 M - CHP DIURNO. AF_06/2014</t>
  </si>
  <si>
    <t xml:space="preserve"> 5841 </t>
  </si>
  <si>
    <t>VASSOURA MECÂNICA REBOCÁVEL COM ESCOVA CILÍNDRICA, LARGURA ÚTIL DE VARRIMENTO DE 2,44 M - CHI DIURNO. AF_06/2014</t>
  </si>
  <si>
    <t xml:space="preserve"> 00000064 </t>
  </si>
  <si>
    <t>ASFALTO DILUIDO DE PETROLEO CM-30 (ORÇADO USINA)</t>
  </si>
  <si>
    <t>DROP - DRENAGEM/OBRAS DE CONTENÇÃO / POÇOS DE VISITA E CAIXAS</t>
  </si>
  <si>
    <t xml:space="preserve"> 92961 </t>
  </si>
  <si>
    <t>MÁQUINA EXTRUSORA DE CONCRETO PARA GUIAS E SARJETAS, MOTOR A DIESEL, POTÊNCIA 14 CV - CHI DIURNO. AF_12/2015</t>
  </si>
  <si>
    <t xml:space="preserve"> 92960 </t>
  </si>
  <si>
    <t>MÁQUINA EXTRUSORA DE CONCRETO PARA GUIAS E SARJETAS, MOTOR A DIESEL, POTÊNCIA 14 CV - CHP DIURNO. AF_12/2015</t>
  </si>
  <si>
    <t xml:space="preserve"> 88631 </t>
  </si>
  <si>
    <t>ARGAMASSA TRAÇO 1:4 (EM VOLUME DE CIMENTO E AREIA MÉDIA ÚMIDA), PREPARO MANUAL. AF_08/2019</t>
  </si>
  <si>
    <t xml:space="preserve"> 88243 </t>
  </si>
  <si>
    <t>AJUDANTE ESPECIALIZADO COM ENCARGOS COMPLEMENTARES</t>
  </si>
  <si>
    <t xml:space="preserve"> 88309 </t>
  </si>
  <si>
    <t>PEDREIRO COM ENCARGOS COMPLEMENTARES</t>
  </si>
  <si>
    <t xml:space="preserve"> 00034492 </t>
  </si>
  <si>
    <t>CONCRETO USINADO BOMBEAVEL, CLASSE DE RESISTENCIA C20, COM BRITA 0 E 1, SLUMP = 100 +/- 20 MM, EXCLUI SERVICO DE BOMBEAMENTO (NBR 8953)</t>
  </si>
  <si>
    <t>PISO - PISOS</t>
  </si>
  <si>
    <t xml:space="preserve"> 94964 </t>
  </si>
  <si>
    <t>CONCRETO FCK = 20MPA, TRAÇO 1:2,7:3 (CIMENTO/ AREIA MÉDIA/ BRITA 1)  - PREPARO MECÂNICO COM BETONEIRA 400 L. AF_07/2016</t>
  </si>
  <si>
    <t xml:space="preserve"> 00004460 </t>
  </si>
  <si>
    <t>SARRAFO NAO APARELHADO *2,5 X 10* CM, EM MACARANDUBA, ANGELIM OU EQUIVALENTE DA REGIAO -  BRUTA</t>
  </si>
  <si>
    <t xml:space="preserve"> 00004517 </t>
  </si>
  <si>
    <t>SARRAFO *2,5 X 7,5* CM EM PINUS, MISTA OU EQUIVALENTE DA REGIAO - BRUTA</t>
  </si>
  <si>
    <t>Custo Horário de Execução =&gt;</t>
  </si>
  <si>
    <t>Fator de Influencia da Chuva - FIC =&gt;</t>
  </si>
  <si>
    <t>Custo do FIC =&gt;</t>
  </si>
  <si>
    <t>Produção de Equipe =&gt;</t>
  </si>
  <si>
    <t>Custo Unitário de Execução =&gt;</t>
  </si>
  <si>
    <t>D</t>
  </si>
  <si>
    <t>Atividades Auxiliares</t>
  </si>
  <si>
    <t>Preço Unitário</t>
  </si>
  <si>
    <t>Custo Horário</t>
  </si>
  <si>
    <t>Atividade Auxiliar</t>
  </si>
  <si>
    <t>Armação em aço CA-60 - fornecimento, preparo e colocação</t>
  </si>
  <si>
    <t>kg</t>
  </si>
  <si>
    <t>Concreto fck = 20 MPa - confecção em betoneira e lançamento manual - areia e brita comerciais</t>
  </si>
  <si>
    <t>Formas de tábuas de pinho para dispositivos de drenagem - utilização de 3 vezes - confecção, instalação e retirada</t>
  </si>
  <si>
    <t>Custo Total das Atividades =&gt;</t>
  </si>
  <si>
    <t>B</t>
  </si>
  <si>
    <t>Mão de Obra</t>
  </si>
  <si>
    <t>Salário Hora</t>
  </si>
  <si>
    <t>P9821</t>
  </si>
  <si>
    <t>Pedreiro</t>
  </si>
  <si>
    <t>P9824</t>
  </si>
  <si>
    <t>Servente</t>
  </si>
  <si>
    <t>Custo Horário da Mão de Obra =&gt;</t>
  </si>
  <si>
    <t>Adc.M.O. - Ferramentas ( 0,0%) =&gt;</t>
  </si>
  <si>
    <t>C</t>
  </si>
  <si>
    <t>M1432</t>
  </si>
  <si>
    <t>Tampão de ferro fundido para águas pluviais TD 600</t>
  </si>
  <si>
    <t>Custo Total do Material =&gt;</t>
  </si>
  <si>
    <t>Alvenaria de blocos de concreto 19 x 19 x 39 cm com espessura de 20 cm - areia comercial</t>
  </si>
  <si>
    <t>Argamassa de cimento e areia 1:3 - confecção em betoneira e lançamento manual - areia comercial</t>
  </si>
  <si>
    <t>Argamassa para reparos e grauteamento - confecção em misturador e lançamento manual</t>
  </si>
  <si>
    <t>Armação em aço CA-50 - fornecimento, preparo e colocação</t>
  </si>
  <si>
    <t>E</t>
  </si>
  <si>
    <t>Tempos Fixos</t>
  </si>
  <si>
    <t>Tempo Fixo</t>
  </si>
  <si>
    <t>Carga, manobra e descarga de materiais diversos em caminhão carroceria de 15 t - carga e descarga manuais</t>
  </si>
  <si>
    <t>t</t>
  </si>
  <si>
    <t>Custo Total dos Tempos Fixos =&gt;</t>
  </si>
  <si>
    <t>F</t>
  </si>
  <si>
    <t>Momento de Transporte</t>
  </si>
  <si>
    <t>Distância Média de Transporte (DMT)</t>
  </si>
  <si>
    <t>LN</t>
  </si>
  <si>
    <t>RP</t>
  </si>
  <si>
    <t>P</t>
  </si>
  <si>
    <t>Tampão de ferro fundido para águas pluviais TD 600 - Caminhão carroceria com capacidade de 15 t - 188 kW</t>
  </si>
  <si>
    <t>tkm</t>
  </si>
  <si>
    <t>5914449
 0,000
R$  0,70</t>
  </si>
  <si>
    <t>5914464
 0,000
R$  0,56</t>
  </si>
  <si>
    <t>5914479
 0,000
R$  0,45</t>
  </si>
  <si>
    <t>M0224</t>
  </si>
  <si>
    <t>Guia-chapéu pré-moldada - C = 140 cm</t>
  </si>
  <si>
    <t>Concreto fck = 25 MPa - confecção em betoneira e lançamento manual - areia e brita comerciais</t>
  </si>
  <si>
    <t>Guia-chapéu pré-moldada - C = 140 cm - Caminhão carroceria com capacidade de 15 t - 188 kW</t>
  </si>
  <si>
    <t>M1097</t>
  </si>
  <si>
    <t>Pedra de mão ou rachão</t>
  </si>
  <si>
    <t>Escavação manual em material de 1ª categoria na profundidade de 1 a 2 m</t>
  </si>
  <si>
    <t>Carga, manobra e descarga de agregados ou solos em caminhão basculante de 10 m³ - carga com carregadeira de 3,40 m³</t>
  </si>
  <si>
    <t>Pedra de mão ou rachão - Caminhão basculante com capacidade de 10 m³ - 188 kW</t>
  </si>
  <si>
    <t>5914359
 0,000
R$  0,69</t>
  </si>
  <si>
    <t>5914374
 0,000
R$  0,55</t>
  </si>
  <si>
    <t>5914389
 0,000
R$  0,44</t>
  </si>
  <si>
    <t>ASTU - ASSENTAMENTO DE TUBOS E PECAS</t>
  </si>
  <si>
    <t xml:space="preserve"> 5631 </t>
  </si>
  <si>
    <t>ESCAVADEIRA HIDRÁULICA SOBRE ESTEIRAS, CAÇAMBA 0,80 M3, PESO OPERACIONAL 17 T, POTENCIA BRUTA 111 HP - CHP DIURNO. AF_06/2014</t>
  </si>
  <si>
    <t xml:space="preserve"> 5632 </t>
  </si>
  <si>
    <t>ESCAVADEIRA HIDRÁULICA SOBRE ESTEIRAS, CAÇAMBA 0,80 M3, PESO OPERACIONAL 17 T, POTENCIA BRUTA 111 HP - CHI DIURNO. AF_06/2014</t>
  </si>
  <si>
    <t xml:space="preserve"> 88629 </t>
  </si>
  <si>
    <t>ARGAMASSA TRAÇO 1:3 (EM VOLUME DE CIMENTO E AREIA MÉDIA ÚMIDA), PREPARO MANUAL. AF_08/2019</t>
  </si>
  <si>
    <t xml:space="preserve"> 88277 </t>
  </si>
  <si>
    <t>MONTADOR (TUBO AÇO/EQUIPAMENTOS) COM ENCARGOS COMPLEMENTARES</t>
  </si>
  <si>
    <t xml:space="preserve"> 00040334 </t>
  </si>
  <si>
    <t>TUBO DE CONCRETO ARMADO PARA AGUAS PLUVIAIS, CLASSE PA-1, COM ENCAIXE PONTA E BOLSA, DIAMETRO NOMINAL DE 300 MM</t>
  </si>
  <si>
    <t xml:space="preserve"> 88246 </t>
  </si>
  <si>
    <t>ASSENTADOR DE TUBOS COM ENCARGOS COMPLEMENTARES</t>
  </si>
  <si>
    <t xml:space="preserve"> 00007714 </t>
  </si>
  <si>
    <t>TUBO DE CONCRETO ARMADO PARA AGUAS PLUVIAIS, CLASSE PA-1, COM ENCAIXE PONTA E BOLSA, DIAMETRO NOMINAL DE 500 MM</t>
  </si>
  <si>
    <t xml:space="preserve"> 00007750 </t>
  </si>
  <si>
    <t>TUBO DE CONCRETO ARMADO PARA AGUAS PLUVIAIS, CLASSE PA-1, COM ENCAIXE PONTA E BOLSA, DIAMETRO NOMINAL DE 800 MM</t>
  </si>
  <si>
    <t xml:space="preserve"> 5824 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</si>
  <si>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</si>
  <si>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 xml:space="preserve"> 95133 </t>
  </si>
  <si>
    <t>MÁQUINA DEMARCADORA DE FAIXA DE TRÁFEGO À FRIO, AUTOPROPELIDA, POTÊNCIA 38 HP - CHP DIURNO. AF_07/2016</t>
  </si>
  <si>
    <t xml:space="preserve"> 00025972 </t>
  </si>
  <si>
    <t>MICROESFERAS DE VIDRO PARA SINALIZACAO HORIZONTAL VIARIA, TIPO I-B (PREMIX) - NBR 16184</t>
  </si>
  <si>
    <t xml:space="preserve"> 00005318 </t>
  </si>
  <si>
    <t>SOLVENTE DILUENTE A BASE DE AGUARRAS</t>
  </si>
  <si>
    <t>L</t>
  </si>
  <si>
    <t xml:space="preserve"> 00007348 </t>
  </si>
  <si>
    <t>TINTA ACRILICA PREMIUM PARA PISO</t>
  </si>
  <si>
    <t xml:space="preserve"> 00007343 </t>
  </si>
  <si>
    <t>TINTA A BASE DE RESINA ACRILICA, PARA SINALIZACAO HORIZONTAL VIARIA (NBR 11862)</t>
  </si>
  <si>
    <t xml:space="preserve"> 000100 </t>
  </si>
  <si>
    <t>AREIA GROSSA LAVADA</t>
  </si>
  <si>
    <t xml:space="preserve"> 000050 </t>
  </si>
  <si>
    <t>CIMENTO PORTLAND CP III 32RS NBR 11578 (quilo)</t>
  </si>
  <si>
    <t xml:space="preserve"> 000200 </t>
  </si>
  <si>
    <t>PEDRA BRITADA #1 E 2</t>
  </si>
  <si>
    <t xml:space="preserve"> 030335 </t>
  </si>
  <si>
    <t>POSTE DE SINALIZACAO PARA PLACA DE TRANSITO ACO GALVANIZADO 2"x3,0m</t>
  </si>
  <si>
    <t xml:space="preserve"> 72840 </t>
  </si>
  <si>
    <t>TRANSPORTE COMERCIAL COM CAMINHAO CARROCERIA 9 T, RODOVIA PAVIMENTADA</t>
  </si>
  <si>
    <t>Ramon Abraão de Paula - CREA/SP 5070772107</t>
  </si>
  <si>
    <t>Ramon Abraão de Paula</t>
  </si>
  <si>
    <t>CREA/SP 5070772107</t>
  </si>
  <si>
    <t>______________________________________________</t>
  </si>
  <si>
    <t>PLANILHA MÉMORIA DE CÁLCULO CUBAÇÃO</t>
  </si>
  <si>
    <t>PLANILHA MÉMORIA DE CÁLCULO TRANSPORTE</t>
  </si>
  <si>
    <t>22,88%
17,00%</t>
  </si>
  <si>
    <r>
      <t xml:space="preserve">______________________________________________________
</t>
    </r>
    <r>
      <rPr>
        <b/>
        <sz val="10"/>
        <rFont val="Arial"/>
        <family val="2"/>
      </rPr>
      <t>Ramon Abraão de Paula</t>
    </r>
    <r>
      <rPr>
        <sz val="10"/>
        <rFont val="Arial"/>
        <family val="1"/>
      </rPr>
      <t xml:space="preserve">
CREA/SP 5070772107</t>
    </r>
  </si>
  <si>
    <r>
      <t xml:space="preserve">_______________________________________________________________
</t>
    </r>
    <r>
      <rPr>
        <b/>
        <sz val="12"/>
        <rFont val="Arial"/>
        <family val="1"/>
      </rPr>
      <t>Ramon Abraão de Paula</t>
    </r>
    <r>
      <rPr>
        <sz val="12"/>
        <rFont val="Arial"/>
        <family val="1"/>
      </rPr>
      <t xml:space="preserve">
CREA/SP 5070772107</t>
    </r>
  </si>
  <si>
    <t>B.D.I. DIF.</t>
  </si>
  <si>
    <t>TOTAL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</si>
</sst>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_(&quot;R$ &quot;* #,##0.00_);_(&quot;R$ &quot;* \(#,##0.00\);_(&quot;R$ &quot;* \-??_);_(@_)"/>
    <numFmt numFmtId="165" formatCode="#,##0.00_);[Red]\(#,##0.00\)"/>
    <numFmt numFmtId="169" formatCode="#,##0.00\ %"/>
    <numFmt numFmtId="170" formatCode="#,##0.0000000"/>
    <numFmt numFmtId="171" formatCode="#,##0.0000"/>
  </numFmts>
  <fonts count="38" x14ac:knownFonts="1">
    <font>
      <sz val="11"/>
      <name val="Arial"/>
      <family val="1"/>
    </font>
    <font>
      <i/>
      <sz val="11"/>
      <color rgb="FF7F7F7F"/>
      <name val="Calibri"/>
      <family val="2"/>
      <scheme val="minor"/>
    </font>
    <font>
      <sz val="11"/>
      <name val="Arial"/>
      <family val="1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2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"/>
      <name val="Arial"/>
      <family val="2"/>
      <charset val="1"/>
    </font>
    <font>
      <sz val="10"/>
      <name val="Arial"/>
      <family val="1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2"/>
      <name val="Arial"/>
      <family val="1"/>
    </font>
    <font>
      <b/>
      <sz val="12"/>
      <color rgb="FFFF0000"/>
      <name val="Arial"/>
      <family val="2"/>
    </font>
    <font>
      <sz val="14"/>
      <name val="Arial"/>
      <family val="1"/>
    </font>
    <font>
      <b/>
      <sz val="16"/>
      <name val="Arial"/>
      <family val="2"/>
    </font>
    <font>
      <b/>
      <sz val="18"/>
      <name val="Arial"/>
      <family val="2"/>
    </font>
    <font>
      <sz val="11"/>
      <color rgb="FF000000"/>
      <name val="Calibri"/>
      <family val="2"/>
      <charset val="1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1"/>
    </font>
    <font>
      <b/>
      <sz val="14"/>
      <name val="Arial"/>
      <family val="1"/>
    </font>
    <font>
      <b/>
      <sz val="12"/>
      <color rgb="FF000000"/>
      <name val="Arial"/>
      <family val="1"/>
    </font>
    <font>
      <sz val="12"/>
      <color rgb="FF000000"/>
      <name val="Arial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1"/>
    </font>
    <font>
      <sz val="16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rgb="FFD9D9D9"/>
      </patternFill>
    </fill>
    <fill>
      <patternFill patternType="solid">
        <fgColor rgb="FFFFFFFF"/>
        <bgColor rgb="FFEEEEEE"/>
      </patternFill>
    </fill>
    <fill>
      <patternFill patternType="solid">
        <fgColor rgb="FFC0C0C0"/>
        <bgColor rgb="FFD9D9D9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7" fillId="7" borderId="0" applyNumberFormat="0" applyBorder="0" applyAlignment="0" applyProtection="0"/>
    <xf numFmtId="0" fontId="23" fillId="0" borderId="0"/>
    <xf numFmtId="0" fontId="23" fillId="0" borderId="0"/>
  </cellStyleXfs>
  <cellXfs count="36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4" borderId="16" xfId="2" applyFont="1" applyFill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7" fillId="4" borderId="12" xfId="2" applyFont="1" applyFill="1" applyBorder="1" applyAlignment="1">
      <alignment horizontal="center"/>
    </xf>
    <xf numFmtId="0" fontId="12" fillId="0" borderId="1" xfId="2" applyFont="1" applyBorder="1"/>
    <xf numFmtId="0" fontId="11" fillId="0" borderId="2" xfId="2" applyFont="1" applyBorder="1" applyAlignment="1">
      <alignment vertical="center" wrapText="1"/>
    </xf>
    <xf numFmtId="0" fontId="12" fillId="0" borderId="2" xfId="2" applyFont="1" applyBorder="1"/>
    <xf numFmtId="0" fontId="12" fillId="0" borderId="3" xfId="2" applyFont="1" applyBorder="1"/>
    <xf numFmtId="0" fontId="12" fillId="0" borderId="4" xfId="2" applyFont="1" applyBorder="1"/>
    <xf numFmtId="0" fontId="12" fillId="0" borderId="5" xfId="2" applyFont="1" applyBorder="1"/>
    <xf numFmtId="0" fontId="13" fillId="0" borderId="0" xfId="2" applyFont="1" applyBorder="1" applyAlignment="1">
      <alignment horizontal="right" vertical="center"/>
    </xf>
    <xf numFmtId="165" fontId="12" fillId="0" borderId="0" xfId="2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/>
    <xf numFmtId="10" fontId="8" fillId="0" borderId="9" xfId="2" applyNumberFormat="1" applyFont="1" applyBorder="1" applyAlignment="1">
      <alignment horizontal="center" vertical="center"/>
    </xf>
    <xf numFmtId="0" fontId="14" fillId="0" borderId="4" xfId="2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14" fillId="0" borderId="5" xfId="2" applyFont="1" applyBorder="1"/>
    <xf numFmtId="9" fontId="8" fillId="0" borderId="9" xfId="2" applyNumberFormat="1" applyFont="1" applyBorder="1" applyAlignment="1">
      <alignment horizontal="center" vertical="center"/>
    </xf>
    <xf numFmtId="0" fontId="12" fillId="0" borderId="6" xfId="2" applyFont="1" applyBorder="1"/>
    <xf numFmtId="9" fontId="12" fillId="0" borderId="7" xfId="2" applyNumberFormat="1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14" fillId="0" borderId="7" xfId="2" applyFont="1" applyBorder="1"/>
    <xf numFmtId="0" fontId="12" fillId="0" borderId="7" xfId="2" applyFont="1" applyBorder="1"/>
    <xf numFmtId="0" fontId="12" fillId="0" borderId="8" xfId="2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1" fontId="7" fillId="4" borderId="25" xfId="2" applyNumberFormat="1" applyFont="1" applyFill="1" applyBorder="1" applyAlignment="1">
      <alignment horizontal="center"/>
    </xf>
    <xf numFmtId="1" fontId="7" fillId="4" borderId="26" xfId="2" applyNumberFormat="1" applyFont="1" applyFill="1" applyBorder="1" applyAlignment="1">
      <alignment horizontal="center"/>
    </xf>
    <xf numFmtId="1" fontId="7" fillId="4" borderId="27" xfId="2" applyNumberFormat="1" applyFont="1" applyFill="1" applyBorder="1" applyAlignment="1">
      <alignment horizontal="center"/>
    </xf>
    <xf numFmtId="1" fontId="7" fillId="4" borderId="17" xfId="2" applyNumberFormat="1" applyFont="1" applyFill="1" applyBorder="1" applyAlignment="1">
      <alignment horizontal="center"/>
    </xf>
    <xf numFmtId="1" fontId="7" fillId="4" borderId="18" xfId="2" applyNumberFormat="1" applyFont="1" applyFill="1" applyBorder="1" applyAlignment="1">
      <alignment horizontal="center"/>
    </xf>
    <xf numFmtId="1" fontId="7" fillId="4" borderId="19" xfId="2" applyNumberFormat="1" applyFont="1" applyFill="1" applyBorder="1" applyAlignment="1">
      <alignment horizontal="center"/>
    </xf>
    <xf numFmtId="1" fontId="7" fillId="0" borderId="20" xfId="2" applyNumberFormat="1" applyFont="1" applyBorder="1" applyAlignment="1">
      <alignment horizontal="left"/>
    </xf>
    <xf numFmtId="2" fontId="8" fillId="0" borderId="15" xfId="1" applyNumberFormat="1" applyFont="1" applyBorder="1" applyAlignment="1">
      <alignment horizontal="center"/>
    </xf>
    <xf numFmtId="1" fontId="7" fillId="0" borderId="22" xfId="2" applyNumberFormat="1" applyFont="1" applyBorder="1" applyAlignment="1">
      <alignment horizontal="left"/>
    </xf>
    <xf numFmtId="2" fontId="8" fillId="0" borderId="23" xfId="1" applyNumberFormat="1" applyFont="1" applyBorder="1" applyAlignment="1">
      <alignment horizontal="center"/>
    </xf>
    <xf numFmtId="0" fontId="8" fillId="0" borderId="24" xfId="2" applyFont="1" applyBorder="1" applyAlignment="1">
      <alignment horizontal="center"/>
    </xf>
    <xf numFmtId="1" fontId="8" fillId="0" borderId="20" xfId="2" applyNumberFormat="1" applyFont="1" applyBorder="1" applyAlignment="1">
      <alignment horizontal="left"/>
    </xf>
    <xf numFmtId="2" fontId="8" fillId="5" borderId="15" xfId="1" applyNumberFormat="1" applyFont="1" applyFill="1" applyBorder="1" applyAlignment="1">
      <alignment horizontal="center"/>
    </xf>
    <xf numFmtId="1" fontId="8" fillId="0" borderId="22" xfId="2" applyNumberFormat="1" applyFont="1" applyBorder="1" applyAlignment="1">
      <alignment horizontal="left"/>
    </xf>
    <xf numFmtId="0" fontId="8" fillId="0" borderId="28" xfId="2" applyFont="1" applyBorder="1" applyAlignment="1">
      <alignment horizontal="center"/>
    </xf>
    <xf numFmtId="0" fontId="8" fillId="0" borderId="29" xfId="2" applyFont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2" fontId="10" fillId="6" borderId="11" xfId="2" applyNumberFormat="1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/>
    </xf>
    <xf numFmtId="164" fontId="7" fillId="0" borderId="30" xfId="2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" fontId="7" fillId="0" borderId="30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3" fillId="0" borderId="0" xfId="2" applyFont="1" applyBorder="1" applyAlignment="1">
      <alignment horizontal="right" vertical="center"/>
    </xf>
    <xf numFmtId="0" fontId="12" fillId="0" borderId="31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165" fontId="12" fillId="0" borderId="0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27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0" borderId="37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40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22" fillId="9" borderId="44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0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2" fontId="16" fillId="0" borderId="0" xfId="0" applyNumberFormat="1" applyFont="1" applyAlignment="1">
      <alignment vertical="center"/>
    </xf>
    <xf numFmtId="0" fontId="0" fillId="0" borderId="20" xfId="0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/>
    </xf>
    <xf numFmtId="0" fontId="0" fillId="0" borderId="20" xfId="0" applyBorder="1"/>
    <xf numFmtId="2" fontId="0" fillId="0" borderId="20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/>
    <xf numFmtId="2" fontId="16" fillId="0" borderId="0" xfId="0" applyNumberFormat="1" applyFont="1" applyAlignment="1">
      <alignment horizontal="center" vertical="center"/>
    </xf>
    <xf numFmtId="0" fontId="5" fillId="3" borderId="20" xfId="0" applyFont="1" applyFill="1" applyBorder="1" applyAlignment="1">
      <alignment horizontal="center"/>
    </xf>
    <xf numFmtId="0" fontId="0" fillId="11" borderId="20" xfId="0" applyFill="1" applyBorder="1"/>
    <xf numFmtId="0" fontId="0" fillId="11" borderId="20" xfId="0" applyFill="1" applyBorder="1" applyAlignment="1">
      <alignment horizontal="center" vertical="center"/>
    </xf>
    <xf numFmtId="2" fontId="0" fillId="11" borderId="20" xfId="0" applyNumberForma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center" wrapText="1"/>
    </xf>
    <xf numFmtId="0" fontId="0" fillId="0" borderId="0" xfId="0"/>
    <xf numFmtId="0" fontId="24" fillId="2" borderId="47" xfId="0" applyFont="1" applyFill="1" applyBorder="1" applyAlignment="1">
      <alignment horizontal="left" vertical="top" wrapText="1"/>
    </xf>
    <xf numFmtId="0" fontId="24" fillId="2" borderId="47" xfId="0" applyFont="1" applyFill="1" applyBorder="1" applyAlignment="1">
      <alignment horizontal="right" vertical="top" wrapText="1"/>
    </xf>
    <xf numFmtId="0" fontId="26" fillId="12" borderId="47" xfId="0" applyFont="1" applyFill="1" applyBorder="1" applyAlignment="1">
      <alignment horizontal="left" vertical="top" wrapText="1"/>
    </xf>
    <xf numFmtId="4" fontId="26" fillId="12" borderId="47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center" vertical="top" wrapText="1"/>
    </xf>
    <xf numFmtId="0" fontId="25" fillId="2" borderId="0" xfId="0" applyFont="1" applyFill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right" vertical="top" wrapText="1"/>
    </xf>
    <xf numFmtId="4" fontId="25" fillId="2" borderId="0" xfId="0" applyNumberFormat="1" applyFont="1" applyFill="1" applyAlignment="1">
      <alignment horizontal="right" vertical="top" wrapText="1"/>
    </xf>
    <xf numFmtId="0" fontId="25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24" fillId="2" borderId="47" xfId="0" applyFont="1" applyFill="1" applyBorder="1" applyAlignment="1">
      <alignment horizontal="left" vertical="top" wrapText="1"/>
    </xf>
    <xf numFmtId="0" fontId="26" fillId="12" borderId="47" xfId="0" applyFont="1" applyFill="1" applyBorder="1" applyAlignment="1">
      <alignment horizontal="left" vertical="top" wrapText="1"/>
    </xf>
    <xf numFmtId="0" fontId="24" fillId="2" borderId="47" xfId="0" applyFont="1" applyFill="1" applyBorder="1" applyAlignment="1">
      <alignment horizontal="center" vertical="top" wrapText="1"/>
    </xf>
    <xf numFmtId="0" fontId="26" fillId="12" borderId="47" xfId="0" applyFont="1" applyFill="1" applyBorder="1" applyAlignment="1">
      <alignment horizontal="right" vertical="top" wrapText="1"/>
    </xf>
    <xf numFmtId="0" fontId="27" fillId="13" borderId="47" xfId="0" applyFont="1" applyFill="1" applyBorder="1" applyAlignment="1">
      <alignment horizontal="left" vertical="top" wrapText="1"/>
    </xf>
    <xf numFmtId="0" fontId="27" fillId="13" borderId="47" xfId="0" applyFont="1" applyFill="1" applyBorder="1" applyAlignment="1">
      <alignment horizontal="right" vertical="top" wrapText="1"/>
    </xf>
    <xf numFmtId="0" fontId="27" fillId="13" borderId="47" xfId="0" applyFont="1" applyFill="1" applyBorder="1" applyAlignment="1">
      <alignment horizontal="center" vertical="top" wrapText="1"/>
    </xf>
    <xf numFmtId="4" fontId="27" fillId="13" borderId="47" xfId="0" applyNumberFormat="1" applyFont="1" applyFill="1" applyBorder="1" applyAlignment="1">
      <alignment horizontal="right" vertical="top" wrapText="1"/>
    </xf>
    <xf numFmtId="0" fontId="27" fillId="14" borderId="47" xfId="0" applyFont="1" applyFill="1" applyBorder="1" applyAlignment="1">
      <alignment horizontal="left" vertical="top" wrapText="1"/>
    </xf>
    <xf numFmtId="0" fontId="27" fillId="14" borderId="47" xfId="0" applyFont="1" applyFill="1" applyBorder="1" applyAlignment="1">
      <alignment horizontal="right" vertical="top" wrapText="1"/>
    </xf>
    <xf numFmtId="0" fontId="27" fillId="14" borderId="47" xfId="0" applyFont="1" applyFill="1" applyBorder="1" applyAlignment="1">
      <alignment horizontal="center" vertical="top" wrapText="1"/>
    </xf>
    <xf numFmtId="4" fontId="27" fillId="14" borderId="47" xfId="0" applyNumberFormat="1" applyFont="1" applyFill="1" applyBorder="1" applyAlignment="1">
      <alignment horizontal="right" vertical="top" wrapText="1"/>
    </xf>
    <xf numFmtId="0" fontId="27" fillId="13" borderId="47" xfId="0" applyFont="1" applyFill="1" applyBorder="1" applyAlignment="1">
      <alignment horizontal="left" vertical="top" wrapText="1"/>
    </xf>
    <xf numFmtId="170" fontId="27" fillId="13" borderId="47" xfId="0" applyNumberFormat="1" applyFont="1" applyFill="1" applyBorder="1" applyAlignment="1">
      <alignment horizontal="right" vertical="top" wrapText="1"/>
    </xf>
    <xf numFmtId="0" fontId="15" fillId="15" borderId="47" xfId="0" applyFont="1" applyFill="1" applyBorder="1" applyAlignment="1">
      <alignment horizontal="left" vertical="top" wrapText="1"/>
    </xf>
    <xf numFmtId="0" fontId="15" fillId="15" borderId="47" xfId="0" applyFont="1" applyFill="1" applyBorder="1" applyAlignment="1">
      <alignment horizontal="right" vertical="top" wrapText="1"/>
    </xf>
    <xf numFmtId="0" fontId="15" fillId="15" borderId="47" xfId="0" applyFont="1" applyFill="1" applyBorder="1" applyAlignment="1">
      <alignment horizontal="left" vertical="top" wrapText="1"/>
    </xf>
    <xf numFmtId="0" fontId="15" fillId="15" borderId="47" xfId="0" applyFont="1" applyFill="1" applyBorder="1" applyAlignment="1">
      <alignment horizontal="center" vertical="top" wrapText="1"/>
    </xf>
    <xf numFmtId="170" fontId="15" fillId="15" borderId="47" xfId="0" applyNumberFormat="1" applyFont="1" applyFill="1" applyBorder="1" applyAlignment="1">
      <alignment horizontal="right" vertical="top" wrapText="1"/>
    </xf>
    <xf numFmtId="4" fontId="15" fillId="15" borderId="47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right" vertical="top" wrapText="1"/>
    </xf>
    <xf numFmtId="4" fontId="15" fillId="2" borderId="0" xfId="0" applyNumberFormat="1" applyFont="1" applyFill="1" applyAlignment="1">
      <alignment horizontal="right" vertical="top" wrapText="1"/>
    </xf>
    <xf numFmtId="0" fontId="15" fillId="2" borderId="0" xfId="0" applyFont="1" applyFill="1" applyAlignment="1">
      <alignment horizontal="right" vertical="top" wrapText="1"/>
    </xf>
    <xf numFmtId="170" fontId="25" fillId="2" borderId="0" xfId="0" applyNumberFormat="1" applyFont="1" applyFill="1" applyAlignment="1">
      <alignment horizontal="right" vertical="top" wrapText="1"/>
    </xf>
    <xf numFmtId="4" fontId="25" fillId="2" borderId="0" xfId="0" applyNumberFormat="1" applyFont="1" applyFill="1" applyAlignment="1">
      <alignment horizontal="right" vertical="top" wrapText="1"/>
    </xf>
    <xf numFmtId="0" fontId="27" fillId="13" borderId="49" xfId="0" applyFont="1" applyFill="1" applyBorder="1" applyAlignment="1">
      <alignment horizontal="left" vertical="top" wrapText="1"/>
    </xf>
    <xf numFmtId="0" fontId="15" fillId="16" borderId="47" xfId="0" applyFont="1" applyFill="1" applyBorder="1" applyAlignment="1">
      <alignment horizontal="left" vertical="top" wrapText="1"/>
    </xf>
    <xf numFmtId="0" fontId="15" fillId="16" borderId="47" xfId="0" applyFont="1" applyFill="1" applyBorder="1" applyAlignment="1">
      <alignment horizontal="right" vertical="top" wrapText="1"/>
    </xf>
    <xf numFmtId="0" fontId="15" fillId="16" borderId="47" xfId="0" applyFont="1" applyFill="1" applyBorder="1" applyAlignment="1">
      <alignment horizontal="left" vertical="top" wrapText="1"/>
    </xf>
    <xf numFmtId="0" fontId="15" fillId="16" borderId="47" xfId="0" applyFont="1" applyFill="1" applyBorder="1" applyAlignment="1">
      <alignment horizontal="center" vertical="top" wrapText="1"/>
    </xf>
    <xf numFmtId="170" fontId="15" fillId="16" borderId="47" xfId="0" applyNumberFormat="1" applyFont="1" applyFill="1" applyBorder="1" applyAlignment="1">
      <alignment horizontal="right" vertical="top" wrapText="1"/>
    </xf>
    <xf numFmtId="4" fontId="15" fillId="16" borderId="47" xfId="0" applyNumberFormat="1" applyFont="1" applyFill="1" applyBorder="1" applyAlignment="1">
      <alignment horizontal="right" vertical="top" wrapText="1"/>
    </xf>
    <xf numFmtId="0" fontId="27" fillId="14" borderId="47" xfId="0" applyFont="1" applyFill="1" applyBorder="1" applyAlignment="1">
      <alignment horizontal="left" vertical="top" wrapText="1"/>
    </xf>
    <xf numFmtId="170" fontId="27" fillId="14" borderId="47" xfId="0" applyNumberFormat="1" applyFont="1" applyFill="1" applyBorder="1" applyAlignment="1">
      <alignment horizontal="right" vertical="top" wrapText="1"/>
    </xf>
    <xf numFmtId="171" fontId="25" fillId="2" borderId="0" xfId="0" applyNumberFormat="1" applyFont="1" applyFill="1" applyAlignment="1">
      <alignment horizontal="right" vertical="top" wrapText="1"/>
    </xf>
    <xf numFmtId="0" fontId="24" fillId="2" borderId="47" xfId="0" applyFont="1" applyFill="1" applyBorder="1" applyAlignment="1">
      <alignment horizontal="right" vertical="top" wrapText="1"/>
    </xf>
    <xf numFmtId="171" fontId="15" fillId="15" borderId="47" xfId="0" applyNumberFormat="1" applyFont="1" applyFill="1" applyBorder="1" applyAlignment="1">
      <alignment horizontal="right" vertical="top" wrapText="1"/>
    </xf>
    <xf numFmtId="171" fontId="15" fillId="15" borderId="47" xfId="0" applyNumberFormat="1" applyFont="1" applyFill="1" applyBorder="1" applyAlignment="1">
      <alignment horizontal="right" vertical="top" wrapText="1"/>
    </xf>
    <xf numFmtId="171" fontId="15" fillId="16" borderId="47" xfId="0" applyNumberFormat="1" applyFont="1" applyFill="1" applyBorder="1" applyAlignment="1">
      <alignment horizontal="right" vertical="top" wrapText="1"/>
    </xf>
    <xf numFmtId="171" fontId="15" fillId="16" borderId="47" xfId="0" applyNumberFormat="1" applyFont="1" applyFill="1" applyBorder="1" applyAlignment="1">
      <alignment horizontal="right" vertical="top" wrapText="1"/>
    </xf>
    <xf numFmtId="0" fontId="24" fillId="2" borderId="4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4" fillId="2" borderId="47" xfId="0" applyFont="1" applyFill="1" applyBorder="1" applyAlignment="1">
      <alignment horizontal="left" vertical="center" wrapText="1"/>
    </xf>
    <xf numFmtId="0" fontId="26" fillId="12" borderId="47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6" fillId="12" borderId="47" xfId="0" applyFont="1" applyFill="1" applyBorder="1" applyAlignment="1">
      <alignment horizontal="center" vertical="center" wrapText="1"/>
    </xf>
    <xf numFmtId="0" fontId="0" fillId="0" borderId="0" xfId="0" applyAlignment="1"/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24" fillId="2" borderId="47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44" fontId="25" fillId="2" borderId="0" xfId="3" applyFont="1" applyFill="1" applyAlignment="1">
      <alignment horizontal="center" vertical="center" wrapText="1"/>
    </xf>
    <xf numFmtId="0" fontId="24" fillId="2" borderId="20" xfId="0" applyFont="1" applyFill="1" applyBorder="1" applyAlignment="1">
      <alignment horizontal="left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left" vertical="center" wrapText="1"/>
    </xf>
    <xf numFmtId="10" fontId="25" fillId="2" borderId="51" xfId="0" applyNumberFormat="1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left" vertical="center" wrapText="1"/>
    </xf>
    <xf numFmtId="0" fontId="25" fillId="2" borderId="53" xfId="0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6" fillId="12" borderId="20" xfId="0" applyFont="1" applyFill="1" applyBorder="1" applyAlignment="1">
      <alignment horizontal="center" vertical="center" wrapText="1"/>
    </xf>
    <xf numFmtId="0" fontId="26" fillId="12" borderId="20" xfId="0" applyFont="1" applyFill="1" applyBorder="1" applyAlignment="1">
      <alignment horizontal="left" vertical="center" wrapText="1"/>
    </xf>
    <xf numFmtId="44" fontId="26" fillId="12" borderId="20" xfId="3" applyFont="1" applyFill="1" applyBorder="1" applyAlignment="1">
      <alignment horizontal="left" vertical="center" wrapText="1"/>
    </xf>
    <xf numFmtId="169" fontId="26" fillId="12" borderId="20" xfId="0" applyNumberFormat="1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26" fillId="12" borderId="47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center" wrapText="1"/>
    </xf>
    <xf numFmtId="44" fontId="32" fillId="3" borderId="2" xfId="3" applyFont="1" applyFill="1" applyBorder="1" applyAlignment="1">
      <alignment horizontal="center" vertical="center" wrapText="1"/>
    </xf>
    <xf numFmtId="169" fontId="32" fillId="3" borderId="3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left" vertical="center" wrapText="1"/>
    </xf>
    <xf numFmtId="44" fontId="33" fillId="0" borderId="22" xfId="3" applyFont="1" applyFill="1" applyBorder="1" applyAlignment="1">
      <alignment horizontal="center" vertical="center" wrapText="1"/>
    </xf>
    <xf numFmtId="169" fontId="33" fillId="0" borderId="23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169" fontId="33" fillId="0" borderId="0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left" vertical="center" wrapText="1"/>
    </xf>
    <xf numFmtId="44" fontId="33" fillId="0" borderId="20" xfId="3" applyFont="1" applyFill="1" applyBorder="1" applyAlignment="1">
      <alignment horizontal="center" vertical="center" wrapText="1"/>
    </xf>
    <xf numFmtId="169" fontId="33" fillId="0" borderId="15" xfId="0" applyNumberFormat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32" fillId="17" borderId="4" xfId="0" applyFont="1" applyFill="1" applyBorder="1" applyAlignment="1">
      <alignment horizontal="center" vertical="center" wrapText="1"/>
    </xf>
    <xf numFmtId="0" fontId="32" fillId="17" borderId="0" xfId="0" applyFont="1" applyFill="1" applyBorder="1" applyAlignment="1">
      <alignment horizontal="center" vertical="center" wrapText="1"/>
    </xf>
    <xf numFmtId="0" fontId="32" fillId="17" borderId="0" xfId="0" applyFont="1" applyFill="1" applyBorder="1" applyAlignment="1">
      <alignment horizontal="left" vertical="center" wrapText="1"/>
    </xf>
    <xf numFmtId="44" fontId="32" fillId="17" borderId="0" xfId="3" applyFont="1" applyFill="1" applyBorder="1" applyAlignment="1">
      <alignment horizontal="center" vertical="center" wrapText="1"/>
    </xf>
    <xf numFmtId="169" fontId="32" fillId="17" borderId="5" xfId="0" applyNumberFormat="1" applyFont="1" applyFill="1" applyBorder="1" applyAlignment="1">
      <alignment horizontal="center" vertical="center" wrapText="1"/>
    </xf>
    <xf numFmtId="4" fontId="32" fillId="3" borderId="2" xfId="0" applyNumberFormat="1" applyFont="1" applyFill="1" applyBorder="1" applyAlignment="1">
      <alignment horizontal="center" vertical="center" wrapText="1"/>
    </xf>
    <xf numFmtId="4" fontId="33" fillId="0" borderId="20" xfId="0" applyNumberFormat="1" applyFont="1" applyFill="1" applyBorder="1" applyAlignment="1">
      <alignment horizontal="center" vertical="center" wrapText="1"/>
    </xf>
    <xf numFmtId="4" fontId="33" fillId="0" borderId="2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right" vertical="center" wrapText="1"/>
    </xf>
    <xf numFmtId="44" fontId="30" fillId="0" borderId="0" xfId="3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44" fontId="33" fillId="0" borderId="22" xfId="3" applyFont="1" applyFill="1" applyBorder="1" applyAlignment="1">
      <alignment horizontal="right" vertical="center" wrapText="1"/>
    </xf>
    <xf numFmtId="44" fontId="33" fillId="0" borderId="20" xfId="3" applyFont="1" applyFill="1" applyBorder="1" applyAlignment="1">
      <alignment horizontal="right" vertical="center" wrapText="1"/>
    </xf>
    <xf numFmtId="0" fontId="34" fillId="7" borderId="16" xfId="4" applyFont="1" applyBorder="1" applyAlignment="1">
      <alignment horizontal="center" vertical="center" wrapText="1"/>
    </xf>
    <xf numFmtId="0" fontId="34" fillId="7" borderId="20" xfId="4" applyFont="1" applyBorder="1" applyAlignment="1">
      <alignment horizontal="center" vertical="center" wrapText="1"/>
    </xf>
    <xf numFmtId="0" fontId="34" fillId="7" borderId="20" xfId="4" applyFont="1" applyBorder="1" applyAlignment="1">
      <alignment horizontal="left" vertical="center" wrapText="1"/>
    </xf>
    <xf numFmtId="44" fontId="34" fillId="7" borderId="20" xfId="4" applyNumberFormat="1" applyFont="1" applyBorder="1" applyAlignment="1">
      <alignment horizontal="right" vertical="center" wrapText="1"/>
    </xf>
    <xf numFmtId="44" fontId="34" fillId="7" borderId="20" xfId="4" applyNumberFormat="1" applyFont="1" applyBorder="1" applyAlignment="1">
      <alignment horizontal="center" vertical="center" wrapText="1"/>
    </xf>
    <xf numFmtId="169" fontId="34" fillId="7" borderId="15" xfId="4" applyNumberFormat="1" applyFont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10" fontId="35" fillId="7" borderId="54" xfId="4" applyNumberFormat="1" applyFont="1" applyBorder="1" applyAlignment="1">
      <alignment horizontal="center" vertical="center" wrapText="1"/>
    </xf>
    <xf numFmtId="10" fontId="16" fillId="0" borderId="29" xfId="1" applyNumberFormat="1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0" fontId="36" fillId="0" borderId="24" xfId="0" applyFont="1" applyFill="1" applyBorder="1" applyAlignment="1">
      <alignment horizontal="left" vertical="center" wrapText="1"/>
    </xf>
    <xf numFmtId="0" fontId="36" fillId="0" borderId="29" xfId="0" applyFont="1" applyFill="1" applyBorder="1" applyAlignment="1">
      <alignment horizontal="left" vertical="center" wrapText="1"/>
    </xf>
    <xf numFmtId="0" fontId="34" fillId="7" borderId="21" xfId="4" applyFont="1" applyBorder="1" applyAlignment="1">
      <alignment horizontal="center" vertical="center" wrapText="1"/>
    </xf>
    <xf numFmtId="0" fontId="34" fillId="7" borderId="22" xfId="4" applyFont="1" applyBorder="1" applyAlignment="1">
      <alignment horizontal="center" vertical="center" wrapText="1"/>
    </xf>
    <xf numFmtId="0" fontId="34" fillId="7" borderId="22" xfId="4" applyFont="1" applyBorder="1" applyAlignment="1">
      <alignment horizontal="left" vertical="center" wrapText="1"/>
    </xf>
    <xf numFmtId="44" fontId="34" fillId="7" borderId="22" xfId="4" applyNumberFormat="1" applyFont="1" applyBorder="1" applyAlignment="1">
      <alignment horizontal="center" vertical="center" wrapText="1"/>
    </xf>
    <xf numFmtId="169" fontId="34" fillId="7" borderId="23" xfId="4" applyNumberFormat="1" applyFont="1" applyBorder="1" applyAlignment="1">
      <alignment horizontal="center" vertical="center" wrapText="1"/>
    </xf>
    <xf numFmtId="44" fontId="34" fillId="7" borderId="22" xfId="3" applyFont="1" applyFill="1" applyBorder="1" applyAlignment="1">
      <alignment horizontal="right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vertical="center" wrapText="1"/>
    </xf>
    <xf numFmtId="0" fontId="27" fillId="12" borderId="48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6" fillId="0" borderId="56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</cellXfs>
  <cellStyles count="7">
    <cellStyle name="Excel Built-in Explanatory Text" xfId="5"/>
    <cellStyle name="Moeda" xfId="3" builtinId="4"/>
    <cellStyle name="Neutra" xfId="4" builtinId="28"/>
    <cellStyle name="Normal" xfId="0" builtinId="0"/>
    <cellStyle name="Normal 2" xfId="6"/>
    <cellStyle name="Porcentagem" xfId="1" builtinId="5"/>
    <cellStyle name="Texto Explica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612321</xdr:colOff>
      <xdr:row>0</xdr:row>
      <xdr:rowOff>122464</xdr:rowOff>
    </xdr:from>
    <xdr:to>
      <xdr:col>12</xdr:col>
      <xdr:colOff>42311</xdr:colOff>
      <xdr:row>0</xdr:row>
      <xdr:rowOff>1292678</xdr:rowOff>
    </xdr:to>
    <xdr:pic>
      <xdr:nvPicPr>
        <xdr:cNvPr id="2" name="Figura1">
          <a:extLst>
            <a:ext uri="{FF2B5EF4-FFF2-40B4-BE49-F238E27FC236}">
              <a16:creationId xmlns:a16="http://schemas.microsoft.com/office/drawing/2014/main" id="{830BF5CF-80B8-42AE-84C0-0164E681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10" t="-78" r="-10" b="-78"/>
        <a:stretch>
          <a:fillRect/>
        </a:stretch>
      </xdr:blipFill>
      <xdr:spPr bwMode="auto">
        <a:xfrm>
          <a:off x="3974646" y="122464"/>
          <a:ext cx="8564465" cy="1170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0</xdr:row>
      <xdr:rowOff>66675</xdr:rowOff>
    </xdr:from>
    <xdr:to>
      <xdr:col>8</xdr:col>
      <xdr:colOff>0</xdr:colOff>
      <xdr:row>0</xdr:row>
      <xdr:rowOff>1139185</xdr:rowOff>
    </xdr:to>
    <xdr:pic>
      <xdr:nvPicPr>
        <xdr:cNvPr id="2" name="Figura1">
          <a:extLst>
            <a:ext uri="{FF2B5EF4-FFF2-40B4-BE49-F238E27FC236}">
              <a16:creationId xmlns:a16="http://schemas.microsoft.com/office/drawing/2014/main" id="{830BF5CF-80B8-42AE-84C0-0164E681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10" t="-78" r="-10" b="-78"/>
        <a:stretch>
          <a:fillRect/>
        </a:stretch>
      </xdr:blipFill>
      <xdr:spPr bwMode="auto">
        <a:xfrm>
          <a:off x="1047750" y="66675"/>
          <a:ext cx="7858125" cy="1072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142875</xdr:rowOff>
    </xdr:from>
    <xdr:to>
      <xdr:col>3</xdr:col>
      <xdr:colOff>47625</xdr:colOff>
      <xdr:row>0</xdr:row>
      <xdr:rowOff>827981</xdr:rowOff>
    </xdr:to>
    <xdr:pic>
      <xdr:nvPicPr>
        <xdr:cNvPr id="2" name="Figura1">
          <a:extLst>
            <a:ext uri="{FF2B5EF4-FFF2-40B4-BE49-F238E27FC236}">
              <a16:creationId xmlns:a16="http://schemas.microsoft.com/office/drawing/2014/main" id="{830BF5CF-80B8-42AE-84C0-0164E681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10" t="-78" r="-10" b="-78"/>
        <a:stretch>
          <a:fillRect/>
        </a:stretch>
      </xdr:blipFill>
      <xdr:spPr bwMode="auto">
        <a:xfrm>
          <a:off x="609600" y="142875"/>
          <a:ext cx="5019675" cy="6851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981561</xdr:colOff>
      <xdr:row>1</xdr:row>
      <xdr:rowOff>581025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"/>
          <a:ext cx="895836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57150</xdr:rowOff>
    </xdr:from>
    <xdr:to>
      <xdr:col>2</xdr:col>
      <xdr:colOff>133350</xdr:colOff>
      <xdr:row>3</xdr:row>
      <xdr:rowOff>322374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7150"/>
          <a:ext cx="1390650" cy="12272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1152525</xdr:colOff>
      <xdr:row>1</xdr:row>
      <xdr:rowOff>1017103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152525" cy="10171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66676</xdr:rowOff>
    </xdr:from>
    <xdr:to>
      <xdr:col>1</xdr:col>
      <xdr:colOff>781050</xdr:colOff>
      <xdr:row>2</xdr:row>
      <xdr:rowOff>118992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6"/>
          <a:ext cx="1419225" cy="1252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strata-03/Projetos/Marcelo/docs/PP003%20-%20Restauracao%20-%20PROMG%20-%20DERMG/Levantamentos%20de%20Campo/PRIORIDADES/20CRG/Resultados/CARACT%20PAV%20EXISTE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://Documents%20and%20Settings/f01945/Configura&#231;&#245;es%20locais/Temporary%20Internet%20Files/Content.IE5/QXPOF0PY/OR&#199;AMENTO..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://LEONARDO/01_SEDUC/01_Boletins/Boletim%20Abril%202005_R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entrada"/>
      <sheetName val="aux"/>
      <sheetName val="graficos"/>
      <sheetName val="graficos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Solum"/>
      <sheetName val="Plan2"/>
      <sheetName val="Plan3"/>
      <sheetName val="cobertura quadra"/>
      <sheetName val="CRON REF"/>
      <sheetName val="cobertura_quadra"/>
      <sheetName val="CRON_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H48"/>
  <sheetViews>
    <sheetView showOutlineSymbols="0" showWhiteSpace="0" zoomScale="85" zoomScaleNormal="85" workbookViewId="0">
      <selection activeCell="B13" sqref="B13:F13"/>
    </sheetView>
  </sheetViews>
  <sheetFormatPr defaultRowHeight="14.25" x14ac:dyDescent="0.2"/>
  <cols>
    <col min="1" max="1" width="6.75" style="29" bestFit="1" customWidth="1"/>
    <col min="2" max="2" width="9.5" style="30" customWidth="1"/>
    <col min="3" max="3" width="16.625" style="30" customWidth="1"/>
    <col min="4" max="4" width="50.5" style="31" customWidth="1"/>
    <col min="5" max="5" width="3.5" style="30" customWidth="1"/>
    <col min="6" max="6" width="5.25" style="30" customWidth="1"/>
    <col min="7" max="7" width="7.75" style="1" customWidth="1"/>
    <col min="8" max="8" width="9.5" style="1" bestFit="1" customWidth="1"/>
    <col min="9" max="16384" width="9" style="1"/>
  </cols>
  <sheetData>
    <row r="1" spans="1:8" ht="15" thickBot="1" x14ac:dyDescent="0.25">
      <c r="A1" s="240"/>
      <c r="B1" s="240"/>
      <c r="C1" s="240"/>
      <c r="D1" s="240"/>
      <c r="E1" s="240"/>
      <c r="F1" s="240"/>
      <c r="G1" s="240"/>
      <c r="H1" s="240"/>
    </row>
    <row r="2" spans="1:8" ht="37.5" customHeight="1" x14ac:dyDescent="0.2">
      <c r="A2" s="34" t="s">
        <v>0</v>
      </c>
      <c r="B2" s="35"/>
      <c r="C2" s="36" t="str">
        <f>'Resumo do Orçamento'!B2</f>
        <v>PAVIMENTAÇÃO ASFALTICA DIVERSAS RUAS BAIRRO BEIRA-RIO</v>
      </c>
      <c r="D2" s="36"/>
      <c r="E2" s="36"/>
      <c r="F2" s="36"/>
      <c r="G2" s="36"/>
      <c r="H2" s="37"/>
    </row>
    <row r="3" spans="1:8" ht="15.75" customHeight="1" x14ac:dyDescent="0.2">
      <c r="A3" s="38" t="s">
        <v>1</v>
      </c>
      <c r="B3" s="39"/>
      <c r="C3" s="40" t="s">
        <v>2</v>
      </c>
      <c r="D3" s="40"/>
      <c r="E3" s="40"/>
      <c r="F3" s="40"/>
      <c r="G3" s="40"/>
      <c r="H3" s="41"/>
    </row>
    <row r="4" spans="1:8" ht="15.75" x14ac:dyDescent="0.2">
      <c r="A4" s="38" t="s">
        <v>3</v>
      </c>
      <c r="B4" s="39"/>
      <c r="C4" s="40"/>
      <c r="D4" s="40"/>
      <c r="E4" s="40"/>
      <c r="F4" s="40"/>
      <c r="G4" s="40"/>
      <c r="H4" s="41"/>
    </row>
    <row r="5" spans="1:8" ht="26.25" customHeight="1" thickBot="1" x14ac:dyDescent="0.25">
      <c r="A5" s="42" t="s">
        <v>4</v>
      </c>
      <c r="B5" s="43"/>
      <c r="C5" s="44" t="s">
        <v>582</v>
      </c>
      <c r="D5" s="44"/>
      <c r="E5" s="44"/>
      <c r="F5" s="44"/>
      <c r="G5" s="44"/>
      <c r="H5" s="45"/>
    </row>
    <row r="6" spans="1:8" ht="37.5" customHeight="1" thickBot="1" x14ac:dyDescent="0.25">
      <c r="A6" s="46" t="s">
        <v>5</v>
      </c>
      <c r="B6" s="47"/>
      <c r="C6" s="47"/>
      <c r="D6" s="47"/>
      <c r="E6" s="47"/>
      <c r="F6" s="47"/>
      <c r="G6" s="47"/>
      <c r="H6" s="48"/>
    </row>
    <row r="7" spans="1:8" ht="15" thickBot="1" x14ac:dyDescent="0.25">
      <c r="A7" s="2"/>
      <c r="B7" s="2"/>
      <c r="C7" s="2"/>
      <c r="D7" s="2"/>
      <c r="E7"/>
      <c r="F7"/>
      <c r="G7"/>
      <c r="H7"/>
    </row>
    <row r="8" spans="1:8" ht="16.5" thickBot="1" x14ac:dyDescent="0.3">
      <c r="A8" s="49" t="s">
        <v>6</v>
      </c>
      <c r="B8" s="50" t="s">
        <v>7</v>
      </c>
      <c r="C8" s="50"/>
      <c r="D8" s="50"/>
      <c r="E8" s="50"/>
      <c r="F8" s="50"/>
      <c r="G8" s="51" t="s">
        <v>8</v>
      </c>
      <c r="H8" s="51"/>
    </row>
    <row r="9" spans="1:8" ht="15.75" x14ac:dyDescent="0.25">
      <c r="A9" s="49"/>
      <c r="B9" s="50"/>
      <c r="C9" s="50"/>
      <c r="D9" s="50"/>
      <c r="E9" s="50"/>
      <c r="F9" s="50"/>
      <c r="G9" s="52" t="s">
        <v>9</v>
      </c>
      <c r="H9" s="52"/>
    </row>
    <row r="10" spans="1:8" ht="15.75" x14ac:dyDescent="0.25">
      <c r="A10" s="3">
        <v>1</v>
      </c>
      <c r="B10" s="56" t="s">
        <v>10</v>
      </c>
      <c r="C10" s="57"/>
      <c r="D10" s="57"/>
      <c r="E10" s="57"/>
      <c r="F10" s="57"/>
      <c r="G10" s="57"/>
      <c r="H10" s="58"/>
    </row>
    <row r="11" spans="1:8" ht="15.75" x14ac:dyDescent="0.25">
      <c r="A11" s="4" t="s">
        <v>11</v>
      </c>
      <c r="B11" s="59" t="s">
        <v>12</v>
      </c>
      <c r="C11" s="59"/>
      <c r="D11" s="59"/>
      <c r="E11" s="59"/>
      <c r="F11" s="59"/>
      <c r="G11" s="60">
        <v>4</v>
      </c>
      <c r="H11" s="60"/>
    </row>
    <row r="12" spans="1:8" ht="15.75" x14ac:dyDescent="0.25">
      <c r="A12" s="4" t="s">
        <v>13</v>
      </c>
      <c r="B12" s="59" t="s">
        <v>14</v>
      </c>
      <c r="C12" s="59"/>
      <c r="D12" s="59"/>
      <c r="E12" s="59"/>
      <c r="F12" s="59"/>
      <c r="G12" s="60">
        <v>1.23</v>
      </c>
      <c r="H12" s="60"/>
    </row>
    <row r="13" spans="1:8" ht="15.75" x14ac:dyDescent="0.25">
      <c r="A13" s="4" t="s">
        <v>15</v>
      </c>
      <c r="B13" s="59" t="s">
        <v>16</v>
      </c>
      <c r="C13" s="59"/>
      <c r="D13" s="59"/>
      <c r="E13" s="59"/>
      <c r="F13" s="59"/>
      <c r="G13" s="60">
        <v>1.27</v>
      </c>
      <c r="H13" s="60"/>
    </row>
    <row r="14" spans="1:8" ht="15.75" x14ac:dyDescent="0.25">
      <c r="A14" s="4" t="s">
        <v>17</v>
      </c>
      <c r="B14" s="59" t="s">
        <v>18</v>
      </c>
      <c r="C14" s="59"/>
      <c r="D14" s="59"/>
      <c r="E14" s="59"/>
      <c r="F14" s="59"/>
      <c r="G14" s="60">
        <v>0.8</v>
      </c>
      <c r="H14" s="60"/>
    </row>
    <row r="15" spans="1:8" ht="16.5" thickBot="1" x14ac:dyDescent="0.3">
      <c r="A15" s="5" t="s">
        <v>19</v>
      </c>
      <c r="B15" s="61" t="s">
        <v>20</v>
      </c>
      <c r="C15" s="61"/>
      <c r="D15" s="61"/>
      <c r="E15" s="61"/>
      <c r="F15" s="61"/>
      <c r="G15" s="62">
        <v>0</v>
      </c>
      <c r="H15" s="62"/>
    </row>
    <row r="16" spans="1:8" ht="15.75" thickBot="1" x14ac:dyDescent="0.25">
      <c r="A16" s="63"/>
      <c r="B16" s="63"/>
      <c r="C16" s="63"/>
      <c r="D16" s="63"/>
      <c r="E16" s="63"/>
      <c r="F16" s="63"/>
      <c r="G16" s="63"/>
      <c r="H16" s="63"/>
    </row>
    <row r="17" spans="1:8" ht="15.75" x14ac:dyDescent="0.25">
      <c r="A17" s="6" t="s">
        <v>21</v>
      </c>
      <c r="B17" s="53" t="s">
        <v>22</v>
      </c>
      <c r="C17" s="54"/>
      <c r="D17" s="54"/>
      <c r="E17" s="54"/>
      <c r="F17" s="54"/>
      <c r="G17" s="54"/>
      <c r="H17" s="55"/>
    </row>
    <row r="18" spans="1:8" ht="16.5" thickBot="1" x14ac:dyDescent="0.3">
      <c r="A18" s="5" t="s">
        <v>23</v>
      </c>
      <c r="B18" s="61" t="s">
        <v>24</v>
      </c>
      <c r="C18" s="61"/>
      <c r="D18" s="61"/>
      <c r="E18" s="61"/>
      <c r="F18" s="61"/>
      <c r="G18" s="62">
        <v>7.4</v>
      </c>
      <c r="H18" s="62"/>
    </row>
    <row r="19" spans="1:8" ht="15.75" thickBot="1" x14ac:dyDescent="0.25">
      <c r="A19" s="63"/>
      <c r="B19" s="63"/>
      <c r="C19" s="63"/>
      <c r="D19" s="63"/>
      <c r="E19" s="63"/>
      <c r="F19" s="63"/>
      <c r="G19" s="63"/>
      <c r="H19" s="63"/>
    </row>
    <row r="20" spans="1:8" ht="15.75" x14ac:dyDescent="0.25">
      <c r="A20" s="6" t="s">
        <v>25</v>
      </c>
      <c r="B20" s="53" t="s">
        <v>26</v>
      </c>
      <c r="C20" s="54"/>
      <c r="D20" s="54"/>
      <c r="E20" s="54"/>
      <c r="F20" s="54"/>
      <c r="G20" s="54"/>
      <c r="H20" s="55"/>
    </row>
    <row r="21" spans="1:8" ht="15" x14ac:dyDescent="0.2">
      <c r="A21" s="4" t="s">
        <v>27</v>
      </c>
      <c r="B21" s="64" t="s">
        <v>28</v>
      </c>
      <c r="C21" s="64"/>
      <c r="D21" s="64"/>
      <c r="E21" s="64"/>
      <c r="F21" s="64"/>
      <c r="G21" s="65">
        <v>2.5</v>
      </c>
      <c r="H21" s="65"/>
    </row>
    <row r="22" spans="1:8" ht="15" x14ac:dyDescent="0.2">
      <c r="A22" s="4" t="s">
        <v>29</v>
      </c>
      <c r="B22" s="64" t="s">
        <v>30</v>
      </c>
      <c r="C22" s="64"/>
      <c r="D22" s="64"/>
      <c r="E22" s="64"/>
      <c r="F22" s="64"/>
      <c r="G22" s="60">
        <v>3</v>
      </c>
      <c r="H22" s="60"/>
    </row>
    <row r="23" spans="1:8" ht="15" x14ac:dyDescent="0.2">
      <c r="A23" s="4" t="s">
        <v>31</v>
      </c>
      <c r="B23" s="64" t="s">
        <v>32</v>
      </c>
      <c r="C23" s="64"/>
      <c r="D23" s="64"/>
      <c r="E23" s="64"/>
      <c r="F23" s="64"/>
      <c r="G23" s="60">
        <v>0.65</v>
      </c>
      <c r="H23" s="60"/>
    </row>
    <row r="24" spans="1:8" ht="15.75" thickBot="1" x14ac:dyDescent="0.25">
      <c r="A24" s="5" t="s">
        <v>33</v>
      </c>
      <c r="B24" s="66" t="s">
        <v>34</v>
      </c>
      <c r="C24" s="66"/>
      <c r="D24" s="66"/>
      <c r="E24" s="66"/>
      <c r="F24" s="66"/>
      <c r="G24" s="62">
        <v>0</v>
      </c>
      <c r="H24" s="62"/>
    </row>
    <row r="25" spans="1:8" ht="15" x14ac:dyDescent="0.2">
      <c r="A25" s="67" t="s">
        <v>35</v>
      </c>
      <c r="B25" s="67"/>
      <c r="C25" s="67"/>
      <c r="D25" s="67"/>
      <c r="E25" s="67"/>
      <c r="F25" s="67"/>
      <c r="G25" s="67"/>
      <c r="H25" s="67"/>
    </row>
    <row r="26" spans="1:8" ht="15.75" thickBot="1" x14ac:dyDescent="0.25">
      <c r="A26" s="68" t="s">
        <v>36</v>
      </c>
      <c r="B26" s="68"/>
      <c r="C26" s="68"/>
      <c r="D26" s="68"/>
      <c r="E26" s="68"/>
      <c r="F26" s="68"/>
      <c r="G26" s="68"/>
      <c r="H26" s="68"/>
    </row>
    <row r="27" spans="1:8" ht="15" thickBot="1" x14ac:dyDescent="0.25">
      <c r="A27" s="69" t="s">
        <v>37</v>
      </c>
      <c r="B27" s="69"/>
      <c r="C27" s="69"/>
      <c r="D27" s="69"/>
      <c r="E27" s="69"/>
      <c r="F27" s="69"/>
      <c r="G27" s="70">
        <f>((1+(G11+G13+G14+G15)/100)*(1+(G12/100))*(1+(G18/100))/(1-((G21+G22+G23+G24)/100))-1)*100</f>
        <v>22.877342476291961</v>
      </c>
      <c r="H27" s="70"/>
    </row>
    <row r="28" spans="1:8" ht="15" thickBot="1" x14ac:dyDescent="0.25">
      <c r="A28" s="69"/>
      <c r="B28" s="69"/>
      <c r="C28" s="69"/>
      <c r="D28" s="69"/>
      <c r="E28" s="69"/>
      <c r="F28" s="69"/>
      <c r="G28" s="70"/>
      <c r="H28" s="70"/>
    </row>
    <row r="29" spans="1:8" ht="16.5" thickBot="1" x14ac:dyDescent="0.3">
      <c r="A29" s="71" t="s">
        <v>38</v>
      </c>
      <c r="B29" s="71"/>
      <c r="C29" s="71"/>
      <c r="D29" s="71"/>
      <c r="E29" s="71"/>
      <c r="F29" s="71"/>
      <c r="G29" s="72"/>
      <c r="H29" s="72"/>
    </row>
    <row r="30" spans="1:8" ht="16.5" thickBot="1" x14ac:dyDescent="0.25">
      <c r="A30" s="74" t="s">
        <v>39</v>
      </c>
      <c r="B30" s="74"/>
      <c r="C30" s="74"/>
      <c r="D30" s="74"/>
      <c r="E30" s="74"/>
      <c r="F30" s="74"/>
      <c r="G30" s="74"/>
      <c r="H30" s="74"/>
    </row>
    <row r="31" spans="1:8" ht="16.5" thickBot="1" x14ac:dyDescent="0.25">
      <c r="A31" s="75" t="s">
        <v>40</v>
      </c>
      <c r="B31" s="75"/>
      <c r="C31" s="75"/>
      <c r="D31" s="75"/>
      <c r="E31" s="75"/>
      <c r="F31" s="75"/>
      <c r="G31" s="75"/>
      <c r="H31" s="75"/>
    </row>
    <row r="32" spans="1:8" ht="15.75" x14ac:dyDescent="0.2">
      <c r="A32" s="7"/>
      <c r="B32" s="8"/>
      <c r="C32" s="9"/>
      <c r="D32" s="9"/>
      <c r="E32" s="9"/>
      <c r="F32" s="9"/>
      <c r="G32" s="9"/>
      <c r="H32" s="10"/>
    </row>
    <row r="33" spans="1:8" x14ac:dyDescent="0.2">
      <c r="A33" s="11"/>
      <c r="B33" s="76" t="s">
        <v>41</v>
      </c>
      <c r="C33" s="77" t="s">
        <v>42</v>
      </c>
      <c r="D33" s="77"/>
      <c r="E33" s="77"/>
      <c r="F33" s="77"/>
      <c r="G33" s="78">
        <v>-1</v>
      </c>
      <c r="H33" s="12"/>
    </row>
    <row r="34" spans="1:8" x14ac:dyDescent="0.2">
      <c r="A34" s="11"/>
      <c r="B34" s="76"/>
      <c r="C34" s="79" t="s">
        <v>43</v>
      </c>
      <c r="D34" s="79"/>
      <c r="E34" s="79"/>
      <c r="F34" s="79"/>
      <c r="G34" s="78"/>
      <c r="H34" s="12"/>
    </row>
    <row r="35" spans="1:8" ht="15.75" thickBot="1" x14ac:dyDescent="0.25">
      <c r="A35" s="11"/>
      <c r="B35" s="13"/>
      <c r="C35" s="14"/>
      <c r="D35" s="15"/>
      <c r="E35" s="16"/>
      <c r="F35" s="16"/>
      <c r="G35" s="16"/>
      <c r="H35" s="12"/>
    </row>
    <row r="36" spans="1:8" ht="16.5" thickBot="1" x14ac:dyDescent="0.25">
      <c r="A36" s="11"/>
      <c r="B36" s="74" t="s">
        <v>44</v>
      </c>
      <c r="C36" s="74"/>
      <c r="D36" s="74"/>
      <c r="E36" s="74"/>
      <c r="F36" s="74"/>
      <c r="G36" s="74"/>
      <c r="H36" s="12"/>
    </row>
    <row r="37" spans="1:8" ht="15.75" thickBot="1" x14ac:dyDescent="0.25">
      <c r="A37" s="11"/>
      <c r="B37" s="17">
        <v>0.05</v>
      </c>
      <c r="C37" s="80" t="s">
        <v>45</v>
      </c>
      <c r="D37" s="80"/>
      <c r="E37" s="80"/>
      <c r="F37" s="80"/>
      <c r="G37" s="80"/>
      <c r="H37" s="12"/>
    </row>
    <row r="38" spans="1:8" ht="15.75" thickBot="1" x14ac:dyDescent="0.25">
      <c r="A38" s="18"/>
      <c r="B38" s="19"/>
      <c r="C38" s="20"/>
      <c r="D38" s="20"/>
      <c r="E38" s="20"/>
      <c r="F38" s="20"/>
      <c r="G38" s="20"/>
      <c r="H38" s="21"/>
    </row>
    <row r="39" spans="1:8" ht="15.75" thickBot="1" x14ac:dyDescent="0.25">
      <c r="A39" s="11"/>
      <c r="B39" s="22">
        <v>0.5</v>
      </c>
      <c r="C39" s="80" t="s">
        <v>46</v>
      </c>
      <c r="D39" s="80"/>
      <c r="E39" s="80"/>
      <c r="F39" s="80"/>
      <c r="G39" s="80"/>
      <c r="H39" s="12"/>
    </row>
    <row r="40" spans="1:8" ht="15" thickBot="1" x14ac:dyDescent="0.25">
      <c r="A40" s="23"/>
      <c r="B40" s="24"/>
      <c r="C40" s="25"/>
      <c r="D40" s="26"/>
      <c r="E40" s="27"/>
      <c r="F40" s="27"/>
      <c r="G40" s="27"/>
      <c r="H40" s="28"/>
    </row>
    <row r="43" spans="1:8" ht="29.25" customHeight="1" x14ac:dyDescent="0.2">
      <c r="A43" s="81" t="s">
        <v>47</v>
      </c>
      <c r="B43" s="81"/>
      <c r="C43" s="81"/>
      <c r="D43" s="81"/>
      <c r="E43" s="81"/>
      <c r="F43" s="81"/>
      <c r="G43" s="81"/>
      <c r="H43" s="81"/>
    </row>
    <row r="44" spans="1:8" ht="15" x14ac:dyDescent="0.2">
      <c r="A44" s="82" t="s">
        <v>583</v>
      </c>
      <c r="B44" s="82"/>
      <c r="C44" s="82"/>
      <c r="D44" s="82"/>
      <c r="E44" s="82"/>
      <c r="F44" s="82"/>
      <c r="G44" s="82"/>
      <c r="H44" s="82"/>
    </row>
    <row r="45" spans="1:8" x14ac:dyDescent="0.2">
      <c r="A45" s="73" t="s">
        <v>584</v>
      </c>
      <c r="B45" s="73"/>
      <c r="C45" s="73"/>
      <c r="D45" s="73"/>
      <c r="E45" s="73"/>
      <c r="F45" s="73"/>
      <c r="G45" s="73"/>
      <c r="H45" s="73"/>
    </row>
    <row r="48" spans="1:8" x14ac:dyDescent="0.2">
      <c r="A48" s="73"/>
      <c r="B48" s="73"/>
      <c r="C48" s="73"/>
      <c r="D48" s="73"/>
      <c r="E48" s="73"/>
      <c r="F48" s="73"/>
      <c r="G48" s="73"/>
      <c r="H48" s="73"/>
    </row>
  </sheetData>
  <mergeCells count="58">
    <mergeCell ref="A1:H1"/>
    <mergeCell ref="A48:H48"/>
    <mergeCell ref="A45:H45"/>
    <mergeCell ref="A30:H30"/>
    <mergeCell ref="A31:H31"/>
    <mergeCell ref="B33:B34"/>
    <mergeCell ref="C33:F33"/>
    <mergeCell ref="G33:G34"/>
    <mergeCell ref="C34:F34"/>
    <mergeCell ref="B36:G36"/>
    <mergeCell ref="C37:G37"/>
    <mergeCell ref="C39:G39"/>
    <mergeCell ref="A43:H43"/>
    <mergeCell ref="A44:H44"/>
    <mergeCell ref="A25:H25"/>
    <mergeCell ref="A26:H26"/>
    <mergeCell ref="A27:F28"/>
    <mergeCell ref="G27:H28"/>
    <mergeCell ref="A29:F29"/>
    <mergeCell ref="G29:H29"/>
    <mergeCell ref="B22:F22"/>
    <mergeCell ref="G22:H22"/>
    <mergeCell ref="B23:F23"/>
    <mergeCell ref="G23:H23"/>
    <mergeCell ref="B24:F24"/>
    <mergeCell ref="G24:H24"/>
    <mergeCell ref="B18:F18"/>
    <mergeCell ref="G18:H18"/>
    <mergeCell ref="A19:H19"/>
    <mergeCell ref="B20:H20"/>
    <mergeCell ref="B21:F21"/>
    <mergeCell ref="G21:H21"/>
    <mergeCell ref="B17:H17"/>
    <mergeCell ref="B10:H10"/>
    <mergeCell ref="B11:F11"/>
    <mergeCell ref="G11:H11"/>
    <mergeCell ref="B12:F12"/>
    <mergeCell ref="G12:H12"/>
    <mergeCell ref="B13:F13"/>
    <mergeCell ref="G13:H13"/>
    <mergeCell ref="B14:F14"/>
    <mergeCell ref="G14:H14"/>
    <mergeCell ref="B15:F15"/>
    <mergeCell ref="G15:H15"/>
    <mergeCell ref="A16:H16"/>
    <mergeCell ref="A5:B5"/>
    <mergeCell ref="C5:H5"/>
    <mergeCell ref="A6:H6"/>
    <mergeCell ref="A8:A9"/>
    <mergeCell ref="B8:F9"/>
    <mergeCell ref="G8:H8"/>
    <mergeCell ref="G9:H9"/>
    <mergeCell ref="A2:B2"/>
    <mergeCell ref="C2:H2"/>
    <mergeCell ref="A3:B3"/>
    <mergeCell ref="C3:H3"/>
    <mergeCell ref="A4:B4"/>
    <mergeCell ref="C4:H4"/>
  </mergeCells>
  <printOptions horizontalCentered="1"/>
  <pageMargins left="0.98425196850393704" right="0.78740157480314965" top="0.59055118110236227" bottom="0.59055118110236227" header="0.31496062992125984" footer="0.31496062992125984"/>
  <pageSetup paperSize="9" scale="68" fitToHeight="0" orientation="portrait" r:id="rId1"/>
  <headerFooter>
    <oddHeader xml:space="preserve">&amp;L &amp;CPrefeitura Municipal de Porto dos Gaúchos
CNPJ: 03.204.187/0001-33 </oddHeader>
    <oddFooter>&amp;L &amp;CPraça Leopoldina Wilke  - Centro - Porto dos Gaúchos / MT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H44"/>
  <sheetViews>
    <sheetView showOutlineSymbols="0" showWhiteSpace="0" zoomScale="85" zoomScaleNormal="85" workbookViewId="0">
      <selection activeCell="K5" sqref="K5"/>
    </sheetView>
  </sheetViews>
  <sheetFormatPr defaultRowHeight="14.25" x14ac:dyDescent="0.2"/>
  <cols>
    <col min="1" max="1" width="6.75" style="29" bestFit="1" customWidth="1"/>
    <col min="2" max="2" width="9.5" style="30" customWidth="1"/>
    <col min="3" max="3" width="16.625" style="30" customWidth="1"/>
    <col min="4" max="4" width="50.5" style="31" customWidth="1"/>
    <col min="5" max="5" width="3.5" style="30" customWidth="1"/>
    <col min="6" max="6" width="5.25" style="30" customWidth="1"/>
    <col min="7" max="7" width="7.75" style="1" customWidth="1"/>
    <col min="8" max="8" width="9.5" style="1" bestFit="1" customWidth="1"/>
    <col min="9" max="16384" width="9" style="1"/>
  </cols>
  <sheetData>
    <row r="1" spans="1:8" ht="36" customHeight="1" x14ac:dyDescent="0.2">
      <c r="A1" s="34" t="s">
        <v>0</v>
      </c>
      <c r="B1" s="35"/>
      <c r="C1" s="36" t="str">
        <f>BDI!C2</f>
        <v>PAVIMENTAÇÃO ASFALTICA DIVERSAS RUAS BAIRRO BEIRA-RIO</v>
      </c>
      <c r="D1" s="36"/>
      <c r="E1" s="36"/>
      <c r="F1" s="36"/>
      <c r="G1" s="36"/>
      <c r="H1" s="37"/>
    </row>
    <row r="2" spans="1:8" ht="15.75" customHeight="1" x14ac:dyDescent="0.2">
      <c r="A2" s="38" t="s">
        <v>1</v>
      </c>
      <c r="B2" s="39"/>
      <c r="C2" s="40" t="s">
        <v>2</v>
      </c>
      <c r="D2" s="40"/>
      <c r="E2" s="40"/>
      <c r="F2" s="40"/>
      <c r="G2" s="40"/>
      <c r="H2" s="41"/>
    </row>
    <row r="3" spans="1:8" ht="15.75" x14ac:dyDescent="0.2">
      <c r="A3" s="38" t="s">
        <v>3</v>
      </c>
      <c r="B3" s="39"/>
      <c r="C3" s="40"/>
      <c r="D3" s="40"/>
      <c r="E3" s="40"/>
      <c r="F3" s="40"/>
      <c r="G3" s="40"/>
      <c r="H3" s="41"/>
    </row>
    <row r="4" spans="1:8" ht="26.25" customHeight="1" thickBot="1" x14ac:dyDescent="0.25">
      <c r="A4" s="42" t="s">
        <v>4</v>
      </c>
      <c r="B4" s="43"/>
      <c r="C4" s="44" t="str">
        <f>BDI!C5</f>
        <v>Ramon Abraão de Paula - CREA/SP 5070772107</v>
      </c>
      <c r="D4" s="44"/>
      <c r="E4" s="44"/>
      <c r="F4" s="44"/>
      <c r="G4" s="44"/>
      <c r="H4" s="45"/>
    </row>
    <row r="5" spans="1:8" ht="37.5" customHeight="1" thickBot="1" x14ac:dyDescent="0.25">
      <c r="A5" s="46" t="s">
        <v>48</v>
      </c>
      <c r="B5" s="47"/>
      <c r="C5" s="47"/>
      <c r="D5" s="47"/>
      <c r="E5" s="47"/>
      <c r="F5" s="47"/>
      <c r="G5" s="47"/>
      <c r="H5" s="48"/>
    </row>
    <row r="6" spans="1:8" ht="15" thickBot="1" x14ac:dyDescent="0.25">
      <c r="A6" s="2"/>
      <c r="B6" s="2"/>
      <c r="C6" s="2"/>
      <c r="D6" s="2"/>
      <c r="E6"/>
      <c r="F6"/>
      <c r="G6"/>
      <c r="H6"/>
    </row>
    <row r="7" spans="1:8" ht="16.5" thickBot="1" x14ac:dyDescent="0.3">
      <c r="A7" s="49" t="s">
        <v>6</v>
      </c>
      <c r="B7" s="50" t="s">
        <v>7</v>
      </c>
      <c r="C7" s="50"/>
      <c r="D7" s="50"/>
      <c r="E7" s="50"/>
      <c r="F7" s="50"/>
      <c r="G7" s="51" t="s">
        <v>8</v>
      </c>
      <c r="H7" s="51"/>
    </row>
    <row r="8" spans="1:8" ht="15.75" x14ac:dyDescent="0.25">
      <c r="A8" s="49"/>
      <c r="B8" s="50"/>
      <c r="C8" s="50"/>
      <c r="D8" s="50"/>
      <c r="E8" s="50"/>
      <c r="F8" s="50"/>
      <c r="G8" s="52" t="s">
        <v>9</v>
      </c>
      <c r="H8" s="52"/>
    </row>
    <row r="9" spans="1:8" ht="15.75" x14ac:dyDescent="0.25">
      <c r="A9" s="3">
        <v>1</v>
      </c>
      <c r="B9" s="56" t="s">
        <v>10</v>
      </c>
      <c r="C9" s="57"/>
      <c r="D9" s="57"/>
      <c r="E9" s="57"/>
      <c r="F9" s="57"/>
      <c r="G9" s="57"/>
      <c r="H9" s="58"/>
    </row>
    <row r="10" spans="1:8" ht="15.75" x14ac:dyDescent="0.25">
      <c r="A10" s="4" t="s">
        <v>11</v>
      </c>
      <c r="B10" s="59" t="s">
        <v>12</v>
      </c>
      <c r="C10" s="59"/>
      <c r="D10" s="59"/>
      <c r="E10" s="59"/>
      <c r="F10" s="59"/>
      <c r="G10" s="60">
        <v>3.45</v>
      </c>
      <c r="H10" s="60"/>
    </row>
    <row r="11" spans="1:8" ht="15.75" x14ac:dyDescent="0.25">
      <c r="A11" s="4" t="s">
        <v>13</v>
      </c>
      <c r="B11" s="59" t="s">
        <v>14</v>
      </c>
      <c r="C11" s="59"/>
      <c r="D11" s="59"/>
      <c r="E11" s="59"/>
      <c r="F11" s="59"/>
      <c r="G11" s="60">
        <v>1.23</v>
      </c>
      <c r="H11" s="60"/>
    </row>
    <row r="12" spans="1:8" ht="15.75" x14ac:dyDescent="0.25">
      <c r="A12" s="4" t="s">
        <v>15</v>
      </c>
      <c r="B12" s="59" t="s">
        <v>16</v>
      </c>
      <c r="C12" s="59"/>
      <c r="D12" s="59"/>
      <c r="E12" s="59"/>
      <c r="F12" s="59"/>
      <c r="G12" s="60">
        <v>0.85</v>
      </c>
      <c r="H12" s="60"/>
    </row>
    <row r="13" spans="1:8" ht="15.75" x14ac:dyDescent="0.25">
      <c r="A13" s="4" t="s">
        <v>17</v>
      </c>
      <c r="B13" s="59" t="s">
        <v>18</v>
      </c>
      <c r="C13" s="59"/>
      <c r="D13" s="59"/>
      <c r="E13" s="59"/>
      <c r="F13" s="59"/>
      <c r="G13" s="60">
        <v>0.48</v>
      </c>
      <c r="H13" s="60"/>
    </row>
    <row r="14" spans="1:8" ht="16.5" thickBot="1" x14ac:dyDescent="0.3">
      <c r="A14" s="5" t="s">
        <v>19</v>
      </c>
      <c r="B14" s="61" t="s">
        <v>20</v>
      </c>
      <c r="C14" s="61"/>
      <c r="D14" s="61"/>
      <c r="E14" s="61"/>
      <c r="F14" s="61"/>
      <c r="G14" s="62">
        <v>0</v>
      </c>
      <c r="H14" s="62"/>
    </row>
    <row r="15" spans="1:8" ht="15.75" thickBot="1" x14ac:dyDescent="0.25">
      <c r="A15" s="63"/>
      <c r="B15" s="63"/>
      <c r="C15" s="63"/>
      <c r="D15" s="63"/>
      <c r="E15" s="63"/>
      <c r="F15" s="63"/>
      <c r="G15" s="63"/>
      <c r="H15" s="63"/>
    </row>
    <row r="16" spans="1:8" ht="15.75" x14ac:dyDescent="0.25">
      <c r="A16" s="6" t="s">
        <v>21</v>
      </c>
      <c r="B16" s="53" t="s">
        <v>22</v>
      </c>
      <c r="C16" s="54"/>
      <c r="D16" s="54"/>
      <c r="E16" s="54"/>
      <c r="F16" s="54"/>
      <c r="G16" s="54"/>
      <c r="H16" s="55"/>
    </row>
    <row r="17" spans="1:8" ht="16.5" thickBot="1" x14ac:dyDescent="0.3">
      <c r="A17" s="5" t="s">
        <v>23</v>
      </c>
      <c r="B17" s="61" t="s">
        <v>24</v>
      </c>
      <c r="C17" s="61"/>
      <c r="D17" s="61"/>
      <c r="E17" s="61"/>
      <c r="F17" s="61"/>
      <c r="G17" s="62">
        <v>6.28</v>
      </c>
      <c r="H17" s="62"/>
    </row>
    <row r="18" spans="1:8" ht="15.75" thickBot="1" x14ac:dyDescent="0.25">
      <c r="A18" s="63"/>
      <c r="B18" s="63"/>
      <c r="C18" s="63"/>
      <c r="D18" s="63"/>
      <c r="E18" s="63"/>
      <c r="F18" s="63"/>
      <c r="G18" s="63"/>
      <c r="H18" s="63"/>
    </row>
    <row r="19" spans="1:8" ht="15.75" x14ac:dyDescent="0.25">
      <c r="A19" s="6" t="s">
        <v>25</v>
      </c>
      <c r="B19" s="53" t="s">
        <v>26</v>
      </c>
      <c r="C19" s="54"/>
      <c r="D19" s="54"/>
      <c r="E19" s="54"/>
      <c r="F19" s="54"/>
      <c r="G19" s="54"/>
      <c r="H19" s="55"/>
    </row>
    <row r="20" spans="1:8" ht="15" x14ac:dyDescent="0.2">
      <c r="A20" s="4" t="s">
        <v>27</v>
      </c>
      <c r="B20" s="64" t="s">
        <v>28</v>
      </c>
      <c r="C20" s="64"/>
      <c r="D20" s="64"/>
      <c r="E20" s="64"/>
      <c r="F20" s="64"/>
      <c r="G20" s="65">
        <v>0</v>
      </c>
      <c r="H20" s="65"/>
    </row>
    <row r="21" spans="1:8" ht="15" x14ac:dyDescent="0.2">
      <c r="A21" s="4" t="s">
        <v>29</v>
      </c>
      <c r="B21" s="64" t="s">
        <v>30</v>
      </c>
      <c r="C21" s="64"/>
      <c r="D21" s="64"/>
      <c r="E21" s="64"/>
      <c r="F21" s="64"/>
      <c r="G21" s="60">
        <v>3</v>
      </c>
      <c r="H21" s="60"/>
    </row>
    <row r="22" spans="1:8" ht="15" x14ac:dyDescent="0.2">
      <c r="A22" s="4" t="s">
        <v>31</v>
      </c>
      <c r="B22" s="64" t="s">
        <v>32</v>
      </c>
      <c r="C22" s="64"/>
      <c r="D22" s="64"/>
      <c r="E22" s="64"/>
      <c r="F22" s="64"/>
      <c r="G22" s="60">
        <v>0.65</v>
      </c>
      <c r="H22" s="60"/>
    </row>
    <row r="23" spans="1:8" ht="15.75" thickBot="1" x14ac:dyDescent="0.25">
      <c r="A23" s="5" t="s">
        <v>33</v>
      </c>
      <c r="B23" s="66" t="s">
        <v>34</v>
      </c>
      <c r="C23" s="66"/>
      <c r="D23" s="66"/>
      <c r="E23" s="66"/>
      <c r="F23" s="66"/>
      <c r="G23" s="62">
        <v>0</v>
      </c>
      <c r="H23" s="62"/>
    </row>
    <row r="24" spans="1:8" ht="15" x14ac:dyDescent="0.2">
      <c r="A24" s="67" t="s">
        <v>35</v>
      </c>
      <c r="B24" s="67"/>
      <c r="C24" s="67"/>
      <c r="D24" s="67"/>
      <c r="E24" s="67"/>
      <c r="F24" s="67"/>
      <c r="G24" s="67"/>
      <c r="H24" s="67"/>
    </row>
    <row r="25" spans="1:8" ht="15.75" thickBot="1" x14ac:dyDescent="0.25">
      <c r="A25" s="68" t="s">
        <v>36</v>
      </c>
      <c r="B25" s="68"/>
      <c r="C25" s="68"/>
      <c r="D25" s="68"/>
      <c r="E25" s="68"/>
      <c r="F25" s="68"/>
      <c r="G25" s="68"/>
      <c r="H25" s="68"/>
    </row>
    <row r="26" spans="1:8" ht="15" thickBot="1" x14ac:dyDescent="0.25">
      <c r="A26" s="69" t="s">
        <v>37</v>
      </c>
      <c r="B26" s="69"/>
      <c r="C26" s="69"/>
      <c r="D26" s="69"/>
      <c r="E26" s="69"/>
      <c r="F26" s="69"/>
      <c r="G26" s="70">
        <f>((1+(G10+G12+G13+G14)/100)*(1+(G11/100))*(1+(G17/100))/(1-((G20+G21+G22+G23)/100))-1)*100</f>
        <v>17.000429956616504</v>
      </c>
      <c r="H26" s="70"/>
    </row>
    <row r="27" spans="1:8" ht="15" thickBot="1" x14ac:dyDescent="0.25">
      <c r="A27" s="69"/>
      <c r="B27" s="69"/>
      <c r="C27" s="69"/>
      <c r="D27" s="69"/>
      <c r="E27" s="69"/>
      <c r="F27" s="69"/>
      <c r="G27" s="70"/>
      <c r="H27" s="70"/>
    </row>
    <row r="28" spans="1:8" ht="16.5" thickBot="1" x14ac:dyDescent="0.3">
      <c r="A28" s="71" t="s">
        <v>38</v>
      </c>
      <c r="B28" s="71"/>
      <c r="C28" s="71"/>
      <c r="D28" s="71"/>
      <c r="E28" s="71"/>
      <c r="F28" s="71"/>
      <c r="G28" s="72"/>
      <c r="H28" s="72"/>
    </row>
    <row r="29" spans="1:8" ht="16.5" thickBot="1" x14ac:dyDescent="0.25">
      <c r="A29" s="74" t="s">
        <v>39</v>
      </c>
      <c r="B29" s="74"/>
      <c r="C29" s="74"/>
      <c r="D29" s="74"/>
      <c r="E29" s="74"/>
      <c r="F29" s="74"/>
      <c r="G29" s="74"/>
      <c r="H29" s="74"/>
    </row>
    <row r="30" spans="1:8" ht="16.5" thickBot="1" x14ac:dyDescent="0.25">
      <c r="A30" s="75" t="s">
        <v>40</v>
      </c>
      <c r="B30" s="75"/>
      <c r="C30" s="75"/>
      <c r="D30" s="75"/>
      <c r="E30" s="75"/>
      <c r="F30" s="75"/>
      <c r="G30" s="75"/>
      <c r="H30" s="75"/>
    </row>
    <row r="31" spans="1:8" ht="15.75" x14ac:dyDescent="0.2">
      <c r="A31" s="7"/>
      <c r="B31" s="8"/>
      <c r="C31" s="9"/>
      <c r="D31" s="9"/>
      <c r="E31" s="9"/>
      <c r="F31" s="9"/>
      <c r="G31" s="9"/>
      <c r="H31" s="10"/>
    </row>
    <row r="32" spans="1:8" x14ac:dyDescent="0.2">
      <c r="A32" s="11"/>
      <c r="B32" s="76" t="s">
        <v>41</v>
      </c>
      <c r="C32" s="77" t="s">
        <v>42</v>
      </c>
      <c r="D32" s="77"/>
      <c r="E32" s="77"/>
      <c r="F32" s="77"/>
      <c r="G32" s="78">
        <v>-1</v>
      </c>
      <c r="H32" s="12"/>
    </row>
    <row r="33" spans="1:8" x14ac:dyDescent="0.2">
      <c r="A33" s="11"/>
      <c r="B33" s="76"/>
      <c r="C33" s="79" t="s">
        <v>43</v>
      </c>
      <c r="D33" s="79"/>
      <c r="E33" s="79"/>
      <c r="F33" s="79"/>
      <c r="G33" s="78"/>
      <c r="H33" s="12"/>
    </row>
    <row r="34" spans="1:8" ht="15.75" thickBot="1" x14ac:dyDescent="0.25">
      <c r="A34" s="11"/>
      <c r="B34" s="13"/>
      <c r="C34" s="14"/>
      <c r="D34" s="15"/>
      <c r="E34" s="16"/>
      <c r="F34" s="16"/>
      <c r="G34" s="16"/>
      <c r="H34" s="12"/>
    </row>
    <row r="35" spans="1:8" ht="16.5" thickBot="1" x14ac:dyDescent="0.25">
      <c r="A35" s="11"/>
      <c r="B35" s="74" t="s">
        <v>44</v>
      </c>
      <c r="C35" s="74"/>
      <c r="D35" s="74"/>
      <c r="E35" s="74"/>
      <c r="F35" s="74"/>
      <c r="G35" s="74"/>
      <c r="H35" s="12"/>
    </row>
    <row r="36" spans="1:8" ht="15.75" thickBot="1" x14ac:dyDescent="0.25">
      <c r="A36" s="11"/>
      <c r="B36" s="17">
        <v>0.05</v>
      </c>
      <c r="C36" s="80" t="s">
        <v>45</v>
      </c>
      <c r="D36" s="80"/>
      <c r="E36" s="80"/>
      <c r="F36" s="80"/>
      <c r="G36" s="80"/>
      <c r="H36" s="12"/>
    </row>
    <row r="37" spans="1:8" ht="15.75" thickBot="1" x14ac:dyDescent="0.25">
      <c r="A37" s="18"/>
      <c r="B37" s="19"/>
      <c r="C37" s="20"/>
      <c r="D37" s="20"/>
      <c r="E37" s="20"/>
      <c r="F37" s="20"/>
      <c r="G37" s="20"/>
      <c r="H37" s="21"/>
    </row>
    <row r="38" spans="1:8" ht="15.75" thickBot="1" x14ac:dyDescent="0.25">
      <c r="A38" s="11"/>
      <c r="B38" s="22">
        <v>0.5</v>
      </c>
      <c r="C38" s="80" t="s">
        <v>46</v>
      </c>
      <c r="D38" s="80"/>
      <c r="E38" s="80"/>
      <c r="F38" s="80"/>
      <c r="G38" s="80"/>
      <c r="H38" s="12"/>
    </row>
    <row r="39" spans="1:8" ht="15" thickBot="1" x14ac:dyDescent="0.25">
      <c r="A39" s="23"/>
      <c r="B39" s="24"/>
      <c r="C39" s="25"/>
      <c r="D39" s="26"/>
      <c r="E39" s="27"/>
      <c r="F39" s="27"/>
      <c r="G39" s="27"/>
      <c r="H39" s="28"/>
    </row>
    <row r="42" spans="1:8" ht="36" customHeight="1" x14ac:dyDescent="0.2">
      <c r="A42" s="81" t="s">
        <v>47</v>
      </c>
      <c r="B42" s="81"/>
      <c r="C42" s="81"/>
      <c r="D42" s="81"/>
      <c r="E42" s="81"/>
      <c r="F42" s="81"/>
      <c r="G42" s="81"/>
      <c r="H42" s="81"/>
    </row>
    <row r="43" spans="1:8" ht="15" x14ac:dyDescent="0.2">
      <c r="A43" s="82" t="str">
        <f>BDI!A44</f>
        <v>Ramon Abraão de Paula</v>
      </c>
      <c r="B43" s="82"/>
      <c r="C43" s="82"/>
      <c r="D43" s="82"/>
      <c r="E43" s="82"/>
      <c r="F43" s="82"/>
      <c r="G43" s="82"/>
      <c r="H43" s="82"/>
    </row>
    <row r="44" spans="1:8" x14ac:dyDescent="0.2">
      <c r="A44" s="73" t="str">
        <f>BDI!A45</f>
        <v>CREA/SP 5070772107</v>
      </c>
      <c r="B44" s="73"/>
      <c r="C44" s="73"/>
      <c r="D44" s="73"/>
      <c r="E44" s="73"/>
      <c r="F44" s="73"/>
      <c r="G44" s="73"/>
      <c r="H44" s="73"/>
    </row>
  </sheetData>
  <mergeCells count="56">
    <mergeCell ref="A1:B1"/>
    <mergeCell ref="C1:H1"/>
    <mergeCell ref="A2:B2"/>
    <mergeCell ref="C2:H2"/>
    <mergeCell ref="A3:B3"/>
    <mergeCell ref="C3:H3"/>
    <mergeCell ref="A4:B4"/>
    <mergeCell ref="C4:H4"/>
    <mergeCell ref="A5:H5"/>
    <mergeCell ref="A7:A8"/>
    <mergeCell ref="B7:F8"/>
    <mergeCell ref="G7:H7"/>
    <mergeCell ref="G8:H8"/>
    <mergeCell ref="B16:H16"/>
    <mergeCell ref="B9:H9"/>
    <mergeCell ref="B10:F10"/>
    <mergeCell ref="G10:H10"/>
    <mergeCell ref="B11:F11"/>
    <mergeCell ref="G11:H11"/>
    <mergeCell ref="B12:F12"/>
    <mergeCell ref="G12:H12"/>
    <mergeCell ref="B13:F13"/>
    <mergeCell ref="G13:H13"/>
    <mergeCell ref="B14:F14"/>
    <mergeCell ref="G14:H14"/>
    <mergeCell ref="A15:H15"/>
    <mergeCell ref="B17:F17"/>
    <mergeCell ref="G17:H17"/>
    <mergeCell ref="A18:H18"/>
    <mergeCell ref="B19:H19"/>
    <mergeCell ref="B20:F20"/>
    <mergeCell ref="G20:H20"/>
    <mergeCell ref="B21:F21"/>
    <mergeCell ref="G21:H21"/>
    <mergeCell ref="B22:F22"/>
    <mergeCell ref="G22:H22"/>
    <mergeCell ref="B23:F23"/>
    <mergeCell ref="G23:H23"/>
    <mergeCell ref="A24:H24"/>
    <mergeCell ref="A25:H25"/>
    <mergeCell ref="A26:F27"/>
    <mergeCell ref="G26:H27"/>
    <mergeCell ref="A28:F28"/>
    <mergeCell ref="G28:H28"/>
    <mergeCell ref="A44:H44"/>
    <mergeCell ref="A29:H29"/>
    <mergeCell ref="A30:H30"/>
    <mergeCell ref="B32:B33"/>
    <mergeCell ref="C32:F32"/>
    <mergeCell ref="G32:G33"/>
    <mergeCell ref="C33:F33"/>
    <mergeCell ref="B35:G35"/>
    <mergeCell ref="C36:G36"/>
    <mergeCell ref="C38:G38"/>
    <mergeCell ref="A42:H42"/>
    <mergeCell ref="A43:H43"/>
  </mergeCells>
  <pageMargins left="0.98425196850393704" right="0.78740157480314965" top="0.74803149606299213" bottom="0.74803149606299213" header="0.31496062992125984" footer="0.31496062992125984"/>
  <pageSetup paperSize="9" scale="68" fitToHeight="0" orientation="portrait" r:id="rId1"/>
  <headerFooter>
    <oddHeader xml:space="preserve">&amp;L &amp;CPrefeitura Municipal de Porto dos Gaúchos
CNPJ: 03.204.187/0001-33 </oddHeader>
    <oddFooter>&amp;L &amp;CPraça Leopoldina Wilke  - Centro - Porto dos Gaúchos / MT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85" zoomScaleNormal="85" workbookViewId="0">
      <selection activeCell="E23" sqref="E23:Q25"/>
    </sheetView>
  </sheetViews>
  <sheetFormatPr defaultRowHeight="15" x14ac:dyDescent="0.2"/>
  <cols>
    <col min="1" max="1" width="44.125" style="83" bestFit="1" customWidth="1"/>
    <col min="2" max="2" width="12" style="83" bestFit="1" customWidth="1"/>
    <col min="3" max="3" width="12.875" style="83" customWidth="1"/>
    <col min="4" max="4" width="9.875" style="83" bestFit="1" customWidth="1"/>
    <col min="5" max="5" width="17.5" style="83" bestFit="1" customWidth="1"/>
    <col min="6" max="6" width="5.875" style="83" bestFit="1" customWidth="1"/>
    <col min="7" max="7" width="12.125" style="83" bestFit="1" customWidth="1"/>
    <col min="8" max="8" width="5.875" style="83" bestFit="1" customWidth="1"/>
    <col min="9" max="9" width="12" style="83" bestFit="1" customWidth="1"/>
    <col min="10" max="10" width="9.875" style="83" bestFit="1" customWidth="1"/>
    <col min="11" max="11" width="12" style="83" bestFit="1" customWidth="1"/>
    <col min="12" max="12" width="9.875" style="83" bestFit="1" customWidth="1"/>
    <col min="13" max="13" width="9.25" style="83" bestFit="1" customWidth="1"/>
    <col min="14" max="14" width="10.875" style="83" bestFit="1" customWidth="1"/>
    <col min="15" max="15" width="11.125" style="83" bestFit="1" customWidth="1"/>
    <col min="16" max="16" width="8.375" style="83" bestFit="1" customWidth="1"/>
    <col min="17" max="17" width="6.5" style="83" bestFit="1" customWidth="1"/>
    <col min="18" max="18" width="7.875" style="83" customWidth="1"/>
    <col min="19" max="19" width="12.125" style="83" bestFit="1" customWidth="1"/>
    <col min="20" max="20" width="8.875" style="83" bestFit="1" customWidth="1"/>
    <col min="21" max="21" width="15.5" style="83" customWidth="1"/>
    <col min="22" max="16384" width="9" style="83"/>
  </cols>
  <sheetData>
    <row r="1" spans="1:18" ht="105.75" customHeight="1" x14ac:dyDescent="0.2">
      <c r="O1" s="84"/>
    </row>
    <row r="2" spans="1:18" ht="54" customHeight="1" thickBot="1" x14ac:dyDescent="0.25">
      <c r="A2" s="243" t="s">
        <v>586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</row>
    <row r="3" spans="1:18" ht="51" customHeight="1" thickBot="1" x14ac:dyDescent="0.25">
      <c r="A3" s="85" t="s">
        <v>49</v>
      </c>
      <c r="B3" s="86" t="s">
        <v>50</v>
      </c>
      <c r="C3" s="87" t="s">
        <v>51</v>
      </c>
      <c r="D3" s="88"/>
      <c r="E3" s="89" t="s">
        <v>52</v>
      </c>
      <c r="F3" s="90">
        <v>0.15</v>
      </c>
      <c r="G3" s="85" t="s">
        <v>53</v>
      </c>
      <c r="H3" s="90">
        <v>0.15</v>
      </c>
      <c r="I3" s="91" t="s">
        <v>54</v>
      </c>
      <c r="J3" s="92"/>
      <c r="K3" s="93" t="s">
        <v>55</v>
      </c>
      <c r="L3" s="92"/>
      <c r="M3" s="94" t="s">
        <v>56</v>
      </c>
      <c r="N3" s="94" t="s">
        <v>57</v>
      </c>
      <c r="O3" s="94" t="s">
        <v>58</v>
      </c>
      <c r="P3" s="91" t="s">
        <v>59</v>
      </c>
      <c r="Q3" s="93"/>
      <c r="R3" s="92"/>
    </row>
    <row r="4" spans="1:18" ht="38.25" customHeight="1" thickBot="1" x14ac:dyDescent="0.25">
      <c r="A4" s="95"/>
      <c r="B4" s="96" t="s">
        <v>60</v>
      </c>
      <c r="C4" s="97" t="s">
        <v>61</v>
      </c>
      <c r="D4" s="98" t="s">
        <v>62</v>
      </c>
      <c r="E4" s="99" t="s">
        <v>63</v>
      </c>
      <c r="F4" s="100"/>
      <c r="G4" s="99" t="s">
        <v>63</v>
      </c>
      <c r="H4" s="100"/>
      <c r="I4" s="101" t="s">
        <v>61</v>
      </c>
      <c r="J4" s="98" t="s">
        <v>62</v>
      </c>
      <c r="K4" s="101" t="s">
        <v>61</v>
      </c>
      <c r="L4" s="98" t="s">
        <v>62</v>
      </c>
      <c r="M4" s="96" t="s">
        <v>60</v>
      </c>
      <c r="N4" s="96" t="s">
        <v>60</v>
      </c>
      <c r="O4" s="96" t="s">
        <v>60</v>
      </c>
      <c r="P4" s="101" t="s">
        <v>61</v>
      </c>
      <c r="Q4" s="102" t="s">
        <v>64</v>
      </c>
      <c r="R4" s="103" t="s">
        <v>63</v>
      </c>
    </row>
    <row r="5" spans="1:18" ht="18" x14ac:dyDescent="0.2">
      <c r="A5" s="104" t="s">
        <v>65</v>
      </c>
      <c r="B5" s="105">
        <f>340-(B10+B11)</f>
        <v>304.60000000000002</v>
      </c>
      <c r="C5" s="106">
        <v>9</v>
      </c>
      <c r="D5" s="107">
        <f>C5*B5</f>
        <v>2741.4</v>
      </c>
      <c r="E5" s="108">
        <f>$F$3*D5</f>
        <v>411.21</v>
      </c>
      <c r="F5" s="109"/>
      <c r="G5" s="110">
        <f>$H$3*D5</f>
        <v>411.21</v>
      </c>
      <c r="H5" s="111"/>
      <c r="I5" s="106">
        <v>7.4</v>
      </c>
      <c r="J5" s="112">
        <f>I5*B5</f>
        <v>2254.0400000000004</v>
      </c>
      <c r="K5" s="106">
        <v>7.4</v>
      </c>
      <c r="L5" s="112">
        <f>K5*B5</f>
        <v>2254.0400000000004</v>
      </c>
      <c r="M5" s="113">
        <f>B5*2</f>
        <v>609.20000000000005</v>
      </c>
      <c r="N5" s="113">
        <f>M5</f>
        <v>609.20000000000005</v>
      </c>
      <c r="O5" s="113">
        <v>0</v>
      </c>
      <c r="P5" s="106">
        <v>1.2</v>
      </c>
      <c r="Q5" s="114">
        <v>0.06</v>
      </c>
      <c r="R5" s="112">
        <f>(N5+O5)*P5*Q5</f>
        <v>43.862400000000001</v>
      </c>
    </row>
    <row r="6" spans="1:18" ht="18" x14ac:dyDescent="0.2">
      <c r="A6" s="115" t="s">
        <v>66</v>
      </c>
      <c r="B6" s="116">
        <f>340-(B12+B13)</f>
        <v>322</v>
      </c>
      <c r="C6" s="117">
        <v>9</v>
      </c>
      <c r="D6" s="118">
        <f t="shared" ref="D6:D9" si="0">C6*B6</f>
        <v>2898</v>
      </c>
      <c r="E6" s="119">
        <f t="shared" ref="E6:E14" si="1">$F$3*D6</f>
        <v>434.7</v>
      </c>
      <c r="F6" s="120"/>
      <c r="G6" s="121">
        <f t="shared" ref="G6:G14" si="2">$H$3*D6</f>
        <v>434.7</v>
      </c>
      <c r="H6" s="122"/>
      <c r="I6" s="117">
        <v>6</v>
      </c>
      <c r="J6" s="123">
        <f t="shared" ref="J6:J9" si="3">I6*B6</f>
        <v>1932</v>
      </c>
      <c r="K6" s="117">
        <v>6</v>
      </c>
      <c r="L6" s="123">
        <f t="shared" ref="L6:L9" si="4">K6*B6</f>
        <v>1932</v>
      </c>
      <c r="M6" s="124">
        <f>B6*2</f>
        <v>644</v>
      </c>
      <c r="N6" s="124">
        <f t="shared" ref="N6:N9" si="5">M6</f>
        <v>644</v>
      </c>
      <c r="O6" s="124">
        <v>0</v>
      </c>
      <c r="P6" s="117">
        <v>1.2</v>
      </c>
      <c r="Q6" s="125">
        <v>0.06</v>
      </c>
      <c r="R6" s="123">
        <f t="shared" ref="R6:R14" si="6">(N6+O6)*P6*Q6</f>
        <v>46.367999999999995</v>
      </c>
    </row>
    <row r="7" spans="1:18" ht="18" x14ac:dyDescent="0.2">
      <c r="A7" s="115" t="s">
        <v>67</v>
      </c>
      <c r="B7" s="116">
        <f>340-B14</f>
        <v>331</v>
      </c>
      <c r="C7" s="117">
        <v>7.6</v>
      </c>
      <c r="D7" s="118">
        <f t="shared" si="0"/>
        <v>2515.6</v>
      </c>
      <c r="E7" s="119">
        <f t="shared" si="1"/>
        <v>377.34</v>
      </c>
      <c r="F7" s="120"/>
      <c r="G7" s="121">
        <f t="shared" si="2"/>
        <v>377.34</v>
      </c>
      <c r="H7" s="122"/>
      <c r="I7" s="117">
        <v>6</v>
      </c>
      <c r="J7" s="123">
        <f t="shared" si="3"/>
        <v>1986</v>
      </c>
      <c r="K7" s="117">
        <v>6</v>
      </c>
      <c r="L7" s="123">
        <f t="shared" si="4"/>
        <v>1986</v>
      </c>
      <c r="M7" s="124">
        <f t="shared" ref="M7:M9" si="7">B7*2</f>
        <v>662</v>
      </c>
      <c r="N7" s="124">
        <f t="shared" si="5"/>
        <v>662</v>
      </c>
      <c r="O7" s="124">
        <v>0</v>
      </c>
      <c r="P7" s="117">
        <v>1.2</v>
      </c>
      <c r="Q7" s="125">
        <v>0.06</v>
      </c>
      <c r="R7" s="123">
        <f t="shared" si="6"/>
        <v>47.663999999999994</v>
      </c>
    </row>
    <row r="8" spans="1:18" ht="18" x14ac:dyDescent="0.2">
      <c r="A8" s="115" t="s">
        <v>68</v>
      </c>
      <c r="B8" s="116">
        <v>49</v>
      </c>
      <c r="C8" s="117">
        <v>5.6</v>
      </c>
      <c r="D8" s="118">
        <f t="shared" si="0"/>
        <v>274.39999999999998</v>
      </c>
      <c r="E8" s="119">
        <f t="shared" si="1"/>
        <v>41.16</v>
      </c>
      <c r="F8" s="120"/>
      <c r="G8" s="121">
        <f t="shared" si="2"/>
        <v>41.16</v>
      </c>
      <c r="H8" s="122"/>
      <c r="I8" s="117">
        <v>4</v>
      </c>
      <c r="J8" s="123">
        <f t="shared" si="3"/>
        <v>196</v>
      </c>
      <c r="K8" s="117">
        <v>4</v>
      </c>
      <c r="L8" s="123">
        <f t="shared" si="4"/>
        <v>196</v>
      </c>
      <c r="M8" s="124">
        <f t="shared" si="7"/>
        <v>98</v>
      </c>
      <c r="N8" s="124">
        <f t="shared" si="5"/>
        <v>98</v>
      </c>
      <c r="O8" s="124">
        <v>0</v>
      </c>
      <c r="P8" s="117">
        <v>1.2</v>
      </c>
      <c r="Q8" s="125">
        <v>0.06</v>
      </c>
      <c r="R8" s="123">
        <f t="shared" si="6"/>
        <v>7.0559999999999992</v>
      </c>
    </row>
    <row r="9" spans="1:18" ht="18" x14ac:dyDescent="0.2">
      <c r="A9" s="115" t="s">
        <v>69</v>
      </c>
      <c r="B9" s="116">
        <v>49</v>
      </c>
      <c r="C9" s="117">
        <v>5.6</v>
      </c>
      <c r="D9" s="118">
        <f t="shared" si="0"/>
        <v>274.39999999999998</v>
      </c>
      <c r="E9" s="119">
        <f t="shared" si="1"/>
        <v>41.16</v>
      </c>
      <c r="F9" s="120"/>
      <c r="G9" s="121">
        <f t="shared" si="2"/>
        <v>41.16</v>
      </c>
      <c r="H9" s="122"/>
      <c r="I9" s="117">
        <v>4</v>
      </c>
      <c r="J9" s="123">
        <f t="shared" si="3"/>
        <v>196</v>
      </c>
      <c r="K9" s="117">
        <v>4</v>
      </c>
      <c r="L9" s="123">
        <f t="shared" si="4"/>
        <v>196</v>
      </c>
      <c r="M9" s="124">
        <f t="shared" si="7"/>
        <v>98</v>
      </c>
      <c r="N9" s="124">
        <f t="shared" si="5"/>
        <v>98</v>
      </c>
      <c r="O9" s="124">
        <v>0</v>
      </c>
      <c r="P9" s="117">
        <v>1.2</v>
      </c>
      <c r="Q9" s="125">
        <v>0.06</v>
      </c>
      <c r="R9" s="123">
        <f t="shared" si="6"/>
        <v>7.0559999999999992</v>
      </c>
    </row>
    <row r="10" spans="1:18" ht="18" x14ac:dyDescent="0.2">
      <c r="A10" s="115" t="s">
        <v>70</v>
      </c>
      <c r="B10" s="116">
        <v>19.399999999999999</v>
      </c>
      <c r="C10" s="117">
        <v>7.6</v>
      </c>
      <c r="D10" s="118">
        <v>262.24</v>
      </c>
      <c r="E10" s="119">
        <f t="shared" si="1"/>
        <v>39.335999999999999</v>
      </c>
      <c r="F10" s="120"/>
      <c r="G10" s="121">
        <f t="shared" si="2"/>
        <v>39.335999999999999</v>
      </c>
      <c r="H10" s="122"/>
      <c r="I10" s="117">
        <v>0</v>
      </c>
      <c r="J10" s="123">
        <f>D10</f>
        <v>262.24</v>
      </c>
      <c r="K10" s="117">
        <v>0</v>
      </c>
      <c r="L10" s="123">
        <f>J10</f>
        <v>262.24</v>
      </c>
      <c r="M10" s="124">
        <v>36.799999999999997</v>
      </c>
      <c r="N10" s="124">
        <v>19.399999999999999</v>
      </c>
      <c r="O10" s="124">
        <f>M10-N10</f>
        <v>17.399999999999999</v>
      </c>
      <c r="P10" s="117">
        <v>1.2</v>
      </c>
      <c r="Q10" s="125">
        <v>0.06</v>
      </c>
      <c r="R10" s="123">
        <f t="shared" si="6"/>
        <v>2.6495999999999995</v>
      </c>
    </row>
    <row r="11" spans="1:18" ht="18" x14ac:dyDescent="0.2">
      <c r="A11" s="115" t="s">
        <v>71</v>
      </c>
      <c r="B11" s="116">
        <v>16</v>
      </c>
      <c r="C11" s="117">
        <v>0</v>
      </c>
      <c r="D11" s="118">
        <v>211.05</v>
      </c>
      <c r="E11" s="119">
        <f t="shared" si="1"/>
        <v>31.657499999999999</v>
      </c>
      <c r="F11" s="120"/>
      <c r="G11" s="121">
        <f t="shared" si="2"/>
        <v>31.657499999999999</v>
      </c>
      <c r="H11" s="122"/>
      <c r="I11" s="117">
        <v>0</v>
      </c>
      <c r="J11" s="123">
        <f t="shared" ref="J11:J14" si="8">D11</f>
        <v>211.05</v>
      </c>
      <c r="K11" s="117">
        <v>0</v>
      </c>
      <c r="L11" s="123">
        <f t="shared" ref="L11:L14" si="9">J11</f>
        <v>211.05</v>
      </c>
      <c r="M11" s="124">
        <v>33.4</v>
      </c>
      <c r="N11" s="124">
        <v>16</v>
      </c>
      <c r="O11" s="124">
        <f t="shared" ref="O11:O14" si="10">M11-N11</f>
        <v>17.399999999999999</v>
      </c>
      <c r="P11" s="117">
        <v>1.2</v>
      </c>
      <c r="Q11" s="125">
        <v>0.06</v>
      </c>
      <c r="R11" s="123">
        <f t="shared" si="6"/>
        <v>2.4047999999999998</v>
      </c>
    </row>
    <row r="12" spans="1:18" ht="18" x14ac:dyDescent="0.2">
      <c r="A12" s="115" t="s">
        <v>72</v>
      </c>
      <c r="B12" s="116">
        <v>9</v>
      </c>
      <c r="C12" s="117">
        <v>0</v>
      </c>
      <c r="D12" s="118">
        <v>89.99</v>
      </c>
      <c r="E12" s="119">
        <f t="shared" si="1"/>
        <v>13.498499999999998</v>
      </c>
      <c r="F12" s="120"/>
      <c r="G12" s="121">
        <f t="shared" si="2"/>
        <v>13.498499999999998</v>
      </c>
      <c r="H12" s="122"/>
      <c r="I12" s="117">
        <v>0</v>
      </c>
      <c r="J12" s="123">
        <f t="shared" si="8"/>
        <v>89.99</v>
      </c>
      <c r="K12" s="117">
        <v>0</v>
      </c>
      <c r="L12" s="123">
        <f t="shared" si="9"/>
        <v>89.99</v>
      </c>
      <c r="M12" s="124">
        <v>15.48</v>
      </c>
      <c r="N12" s="124">
        <v>9</v>
      </c>
      <c r="O12" s="124">
        <f t="shared" si="10"/>
        <v>6.48</v>
      </c>
      <c r="P12" s="117">
        <v>1.2</v>
      </c>
      <c r="Q12" s="125">
        <v>0.06</v>
      </c>
      <c r="R12" s="123">
        <f t="shared" si="6"/>
        <v>1.11456</v>
      </c>
    </row>
    <row r="13" spans="1:18" ht="18" x14ac:dyDescent="0.2">
      <c r="A13" s="115" t="s">
        <v>73</v>
      </c>
      <c r="B13" s="126">
        <v>9</v>
      </c>
      <c r="C13" s="117">
        <v>0</v>
      </c>
      <c r="D13" s="118">
        <v>89.99</v>
      </c>
      <c r="E13" s="119">
        <f t="shared" si="1"/>
        <v>13.498499999999998</v>
      </c>
      <c r="F13" s="120"/>
      <c r="G13" s="121">
        <f t="shared" si="2"/>
        <v>13.498499999999998</v>
      </c>
      <c r="H13" s="122"/>
      <c r="I13" s="117">
        <v>0</v>
      </c>
      <c r="J13" s="123">
        <f t="shared" si="8"/>
        <v>89.99</v>
      </c>
      <c r="K13" s="117">
        <v>0</v>
      </c>
      <c r="L13" s="123">
        <f t="shared" si="9"/>
        <v>89.99</v>
      </c>
      <c r="M13" s="124">
        <v>15.48</v>
      </c>
      <c r="N13" s="124">
        <v>9</v>
      </c>
      <c r="O13" s="124">
        <f t="shared" si="10"/>
        <v>6.48</v>
      </c>
      <c r="P13" s="117">
        <v>1.2</v>
      </c>
      <c r="Q13" s="125">
        <v>0.06</v>
      </c>
      <c r="R13" s="123">
        <f t="shared" si="6"/>
        <v>1.11456</v>
      </c>
    </row>
    <row r="14" spans="1:18" ht="18.75" thickBot="1" x14ac:dyDescent="0.25">
      <c r="A14" s="127" t="s">
        <v>74</v>
      </c>
      <c r="B14" s="126">
        <v>9</v>
      </c>
      <c r="C14" s="117">
        <v>0</v>
      </c>
      <c r="D14" s="118">
        <v>89.99</v>
      </c>
      <c r="E14" s="119">
        <f t="shared" si="1"/>
        <v>13.498499999999998</v>
      </c>
      <c r="F14" s="120"/>
      <c r="G14" s="121">
        <f t="shared" si="2"/>
        <v>13.498499999999998</v>
      </c>
      <c r="H14" s="122"/>
      <c r="I14" s="117">
        <v>0</v>
      </c>
      <c r="J14" s="123">
        <f t="shared" si="8"/>
        <v>89.99</v>
      </c>
      <c r="K14" s="117">
        <v>0</v>
      </c>
      <c r="L14" s="123">
        <f t="shared" si="9"/>
        <v>89.99</v>
      </c>
      <c r="M14" s="124">
        <v>15.48</v>
      </c>
      <c r="N14" s="124">
        <v>9</v>
      </c>
      <c r="O14" s="124">
        <f t="shared" si="10"/>
        <v>6.48</v>
      </c>
      <c r="P14" s="117">
        <v>1.2</v>
      </c>
      <c r="Q14" s="125">
        <v>0.06</v>
      </c>
      <c r="R14" s="123">
        <f t="shared" si="6"/>
        <v>1.11456</v>
      </c>
    </row>
    <row r="15" spans="1:18" ht="16.5" thickBot="1" x14ac:dyDescent="0.25">
      <c r="B15" s="128">
        <f>SUM(B5:B14)</f>
        <v>1118</v>
      </c>
      <c r="C15" s="129">
        <f>SUM(D5:D14)</f>
        <v>9447.0599999999977</v>
      </c>
      <c r="D15" s="130"/>
      <c r="E15" s="131">
        <f>SUM(E5:F14)</f>
        <v>1417.059</v>
      </c>
      <c r="F15" s="132"/>
      <c r="G15" s="133">
        <f>SUM(G5:H14)</f>
        <v>1417.059</v>
      </c>
      <c r="H15" s="130"/>
      <c r="I15" s="133">
        <f>SUM(J5:J14)</f>
        <v>7307.3</v>
      </c>
      <c r="J15" s="134"/>
      <c r="K15" s="133">
        <f>SUM(L5:L14)</f>
        <v>7307.3</v>
      </c>
      <c r="L15" s="134"/>
      <c r="M15" s="135">
        <f>SUM(M5:M14)</f>
        <v>2227.84</v>
      </c>
      <c r="N15" s="135">
        <f>SUM(N5:N14)</f>
        <v>2173.6</v>
      </c>
      <c r="O15" s="135">
        <f>SUM(O5:O14)</f>
        <v>54.240000000000009</v>
      </c>
      <c r="P15" s="133">
        <f>SUM(R5:R14)</f>
        <v>160.40448000000004</v>
      </c>
      <c r="Q15" s="136"/>
      <c r="R15" s="134"/>
    </row>
    <row r="16" spans="1:18" ht="15.75" x14ac:dyDescent="0.2">
      <c r="B16" s="137"/>
      <c r="C16" s="137"/>
      <c r="D16" s="137"/>
      <c r="E16" s="138"/>
      <c r="F16" s="137"/>
      <c r="G16" s="138"/>
      <c r="H16" s="137"/>
      <c r="I16" s="138"/>
      <c r="J16" s="138"/>
      <c r="K16" s="138"/>
      <c r="L16" s="138"/>
      <c r="M16" s="137"/>
      <c r="N16" s="137"/>
      <c r="O16" s="137"/>
      <c r="P16" s="138"/>
      <c r="Q16" s="138"/>
      <c r="R16" s="138"/>
    </row>
    <row r="17" spans="1:18" ht="15.75" x14ac:dyDescent="0.2">
      <c r="B17" s="137"/>
      <c r="C17" s="137"/>
      <c r="D17" s="137"/>
      <c r="E17" s="138"/>
      <c r="F17" s="137"/>
      <c r="G17" s="138"/>
      <c r="H17" s="137"/>
      <c r="I17" s="138"/>
      <c r="J17" s="138"/>
      <c r="K17" s="138"/>
      <c r="L17" s="138"/>
      <c r="M17" s="137"/>
      <c r="N17" s="137"/>
      <c r="O17" s="137"/>
      <c r="P17" s="138"/>
      <c r="Q17" s="138"/>
      <c r="R17" s="138"/>
    </row>
    <row r="18" spans="1:18" ht="16.5" thickBot="1" x14ac:dyDescent="0.25">
      <c r="B18" s="139"/>
      <c r="D18" s="139"/>
      <c r="E18" s="140"/>
      <c r="F18" s="139"/>
      <c r="G18" s="140"/>
      <c r="H18" s="139"/>
      <c r="J18" s="140"/>
      <c r="L18" s="140"/>
      <c r="M18" s="139"/>
      <c r="N18" s="139"/>
      <c r="O18" s="139"/>
      <c r="Q18" s="141"/>
      <c r="R18" s="140"/>
    </row>
    <row r="19" spans="1:18" x14ac:dyDescent="0.2">
      <c r="A19" s="142" t="s">
        <v>75</v>
      </c>
      <c r="B19" s="143"/>
      <c r="C19" s="144"/>
      <c r="J19" s="145"/>
      <c r="Q19" s="141"/>
    </row>
    <row r="20" spans="1:18" x14ac:dyDescent="0.2">
      <c r="A20" s="146"/>
      <c r="B20" s="147"/>
      <c r="C20" s="148"/>
      <c r="J20" s="145"/>
      <c r="Q20" s="141"/>
    </row>
    <row r="21" spans="1:18" ht="15.75" x14ac:dyDescent="0.2">
      <c r="A21" s="149" t="s">
        <v>76</v>
      </c>
      <c r="B21" s="150" t="s">
        <v>77</v>
      </c>
      <c r="C21" s="151" t="s">
        <v>78</v>
      </c>
      <c r="Q21" s="141"/>
    </row>
    <row r="22" spans="1:18" x14ac:dyDescent="0.2">
      <c r="A22" s="152" t="s">
        <v>79</v>
      </c>
      <c r="B22" s="125" t="s">
        <v>80</v>
      </c>
      <c r="C22" s="123">
        <f>C15</f>
        <v>9447.0599999999977</v>
      </c>
      <c r="L22" s="145"/>
      <c r="Q22" s="141"/>
    </row>
    <row r="23" spans="1:18" ht="15.75" x14ac:dyDescent="0.2">
      <c r="A23" s="152" t="s">
        <v>81</v>
      </c>
      <c r="B23" s="125" t="s">
        <v>82</v>
      </c>
      <c r="C23" s="153">
        <v>1398.81</v>
      </c>
      <c r="E23" s="241" t="s">
        <v>585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</row>
    <row r="24" spans="1:18" ht="15.75" x14ac:dyDescent="0.2">
      <c r="A24" s="152" t="s">
        <v>83</v>
      </c>
      <c r="B24" s="125" t="s">
        <v>82</v>
      </c>
      <c r="C24" s="153">
        <v>2899.75</v>
      </c>
      <c r="E24" s="242" t="str">
        <f>BDI!A44</f>
        <v>Ramon Abraão de Paula</v>
      </c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</row>
    <row r="25" spans="1:18" ht="15.75" x14ac:dyDescent="0.2">
      <c r="A25" s="152" t="s">
        <v>84</v>
      </c>
      <c r="B25" s="125" t="s">
        <v>82</v>
      </c>
      <c r="C25" s="153">
        <v>1500.94</v>
      </c>
      <c r="D25" s="145"/>
      <c r="E25" s="241" t="str">
        <f>BDI!A45</f>
        <v>CREA/SP 5070772107</v>
      </c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</row>
    <row r="26" spans="1:18" x14ac:dyDescent="0.2">
      <c r="A26" s="152" t="s">
        <v>85</v>
      </c>
      <c r="B26" s="125" t="s">
        <v>82</v>
      </c>
      <c r="C26" s="123">
        <f>C15</f>
        <v>9447.0599999999977</v>
      </c>
      <c r="Q26" s="141"/>
    </row>
    <row r="27" spans="1:18" x14ac:dyDescent="0.2">
      <c r="A27" s="152" t="s">
        <v>86</v>
      </c>
      <c r="B27" s="125" t="s">
        <v>82</v>
      </c>
      <c r="C27" s="123">
        <f>E15</f>
        <v>1417.059</v>
      </c>
      <c r="D27" s="145"/>
      <c r="E27" s="145"/>
      <c r="Q27" s="141"/>
    </row>
    <row r="28" spans="1:18" x14ac:dyDescent="0.2">
      <c r="A28" s="152" t="s">
        <v>87</v>
      </c>
      <c r="B28" s="125" t="s">
        <v>82</v>
      </c>
      <c r="C28" s="123">
        <f>G15</f>
        <v>1417.059</v>
      </c>
      <c r="D28" s="145"/>
      <c r="Q28" s="141"/>
    </row>
    <row r="29" spans="1:18" x14ac:dyDescent="0.2">
      <c r="A29" s="152" t="s">
        <v>88</v>
      </c>
      <c r="B29" s="125" t="s">
        <v>80</v>
      </c>
      <c r="C29" s="123">
        <f>I15</f>
        <v>7307.3</v>
      </c>
      <c r="Q29" s="141"/>
    </row>
    <row r="30" spans="1:18" x14ac:dyDescent="0.2">
      <c r="A30" s="152" t="s">
        <v>89</v>
      </c>
      <c r="B30" s="125" t="s">
        <v>80</v>
      </c>
      <c r="C30" s="123">
        <f>I15</f>
        <v>7307.3</v>
      </c>
      <c r="Q30" s="141"/>
    </row>
    <row r="31" spans="1:18" x14ac:dyDescent="0.2">
      <c r="A31" s="152" t="s">
        <v>90</v>
      </c>
      <c r="B31" s="125" t="s">
        <v>80</v>
      </c>
      <c r="C31" s="123">
        <f>K15</f>
        <v>7307.3</v>
      </c>
      <c r="Q31" s="141"/>
    </row>
    <row r="32" spans="1:18" x14ac:dyDescent="0.2">
      <c r="A32" s="152" t="s">
        <v>91</v>
      </c>
      <c r="B32" s="125" t="s">
        <v>92</v>
      </c>
      <c r="C32" s="123">
        <f>M15</f>
        <v>2227.84</v>
      </c>
      <c r="Q32" s="141"/>
    </row>
    <row r="33" spans="1:17" x14ac:dyDescent="0.2">
      <c r="A33" s="152" t="s">
        <v>93</v>
      </c>
      <c r="B33" s="125" t="s">
        <v>92</v>
      </c>
      <c r="C33" s="123">
        <f>N15</f>
        <v>2173.6</v>
      </c>
      <c r="Q33" s="141"/>
    </row>
    <row r="34" spans="1:17" x14ac:dyDescent="0.2">
      <c r="A34" s="152" t="s">
        <v>94</v>
      </c>
      <c r="B34" s="125" t="s">
        <v>92</v>
      </c>
      <c r="C34" s="123">
        <f>O15</f>
        <v>54.240000000000009</v>
      </c>
      <c r="Q34" s="141"/>
    </row>
    <row r="35" spans="1:17" ht="15.75" thickBot="1" x14ac:dyDescent="0.25">
      <c r="A35" s="154" t="s">
        <v>95</v>
      </c>
      <c r="B35" s="155" t="s">
        <v>82</v>
      </c>
      <c r="C35" s="156">
        <f>P15</f>
        <v>160.40448000000004</v>
      </c>
    </row>
  </sheetData>
  <mergeCells count="37">
    <mergeCell ref="A2:R2"/>
    <mergeCell ref="K15:L15"/>
    <mergeCell ref="P15:R15"/>
    <mergeCell ref="A19:C20"/>
    <mergeCell ref="E23:Q23"/>
    <mergeCell ref="E24:Q24"/>
    <mergeCell ref="E25:Q25"/>
    <mergeCell ref="E14:F14"/>
    <mergeCell ref="G14:H14"/>
    <mergeCell ref="C15:D15"/>
    <mergeCell ref="E15:F15"/>
    <mergeCell ref="G15:H15"/>
    <mergeCell ref="I15:J15"/>
    <mergeCell ref="E11:F11"/>
    <mergeCell ref="G11:H11"/>
    <mergeCell ref="E12:F12"/>
    <mergeCell ref="G12:H12"/>
    <mergeCell ref="E13:F13"/>
    <mergeCell ref="G13:H13"/>
    <mergeCell ref="E8:F8"/>
    <mergeCell ref="G8:H8"/>
    <mergeCell ref="E9:F9"/>
    <mergeCell ref="G9:H9"/>
    <mergeCell ref="E10:F10"/>
    <mergeCell ref="G10:H10"/>
    <mergeCell ref="E5:F5"/>
    <mergeCell ref="G5:H5"/>
    <mergeCell ref="E6:F6"/>
    <mergeCell ref="G6:H6"/>
    <mergeCell ref="E7:F7"/>
    <mergeCell ref="G7:H7"/>
    <mergeCell ref="C3:D3"/>
    <mergeCell ref="I3:J3"/>
    <mergeCell ref="K3:L3"/>
    <mergeCell ref="P3:R3"/>
    <mergeCell ref="E4:F4"/>
    <mergeCell ref="G4:H4"/>
  </mergeCells>
  <printOptions horizontalCentered="1"/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3" workbookViewId="0">
      <selection activeCell="A41" sqref="A41:I41"/>
    </sheetView>
  </sheetViews>
  <sheetFormatPr defaultRowHeight="14.25" x14ac:dyDescent="0.2"/>
  <cols>
    <col min="1" max="1" width="15.75" style="1" customWidth="1"/>
    <col min="2" max="2" width="13.25" style="1" customWidth="1"/>
    <col min="3" max="3" width="19" style="1" bestFit="1" customWidth="1"/>
    <col min="4" max="4" width="16.875" style="1" bestFit="1" customWidth="1"/>
    <col min="5" max="5" width="14" style="33" bestFit="1" customWidth="1"/>
    <col min="6" max="6" width="14.25" style="1" bestFit="1" customWidth="1"/>
    <col min="7" max="7" width="17.5" style="1" customWidth="1"/>
    <col min="8" max="8" width="6.25" style="1" customWidth="1"/>
    <col min="9" max="9" width="17.875" style="1" customWidth="1"/>
    <col min="10" max="16384" width="9" style="1"/>
  </cols>
  <sheetData>
    <row r="1" spans="1:9" ht="97.5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9" s="245" customFormat="1" ht="52.5" customHeight="1" x14ac:dyDescent="0.2">
      <c r="A2" s="244" t="s">
        <v>587</v>
      </c>
      <c r="B2" s="244"/>
      <c r="C2" s="244"/>
      <c r="D2" s="244"/>
      <c r="E2" s="244"/>
      <c r="F2" s="244"/>
      <c r="G2" s="244"/>
      <c r="H2" s="244"/>
      <c r="I2" s="244"/>
    </row>
    <row r="3" spans="1:9" ht="20.25" x14ac:dyDescent="0.2">
      <c r="A3" s="157" t="s">
        <v>96</v>
      </c>
      <c r="B3" s="157"/>
      <c r="C3" s="157"/>
      <c r="D3" s="157"/>
      <c r="E3" s="157"/>
      <c r="F3" s="157"/>
    </row>
    <row r="4" spans="1:9" ht="23.25" x14ac:dyDescent="0.2">
      <c r="A4" s="158" t="s">
        <v>97</v>
      </c>
      <c r="B4" s="158"/>
      <c r="C4" s="159">
        <v>1.1499999999999999</v>
      </c>
    </row>
    <row r="5" spans="1:9" ht="45" x14ac:dyDescent="0.2">
      <c r="A5" s="160" t="s">
        <v>98</v>
      </c>
      <c r="B5" s="160" t="s">
        <v>99</v>
      </c>
      <c r="C5" s="160" t="s">
        <v>100</v>
      </c>
      <c r="D5" s="160" t="s">
        <v>101</v>
      </c>
      <c r="E5" s="160" t="s">
        <v>102</v>
      </c>
      <c r="F5" s="160" t="s">
        <v>103</v>
      </c>
    </row>
    <row r="6" spans="1:9" x14ac:dyDescent="0.2">
      <c r="A6" s="161" t="s">
        <v>104</v>
      </c>
      <c r="B6" s="162" t="s">
        <v>105</v>
      </c>
      <c r="C6" s="163">
        <f>'MC - CUBAÇÃO'!C23</f>
        <v>1398.81</v>
      </c>
      <c r="D6" s="163">
        <f>C6*$C$4</f>
        <v>1608.6314999999997</v>
      </c>
      <c r="E6" s="162">
        <v>6.1</v>
      </c>
      <c r="F6" s="164">
        <f>E6*D6</f>
        <v>9812.6521499999981</v>
      </c>
    </row>
    <row r="7" spans="1:9" x14ac:dyDescent="0.2">
      <c r="A7" s="161" t="s">
        <v>106</v>
      </c>
      <c r="B7" s="162" t="s">
        <v>105</v>
      </c>
      <c r="C7" s="163">
        <f>'MC - CUBAÇÃO'!C27</f>
        <v>1417.059</v>
      </c>
      <c r="D7" s="163">
        <f t="shared" ref="D7:D9" si="0">C7*$C$4</f>
        <v>1629.6178499999999</v>
      </c>
      <c r="E7" s="162">
        <v>6.1</v>
      </c>
      <c r="F7" s="164">
        <f>E7*D7</f>
        <v>9940.6688849999991</v>
      </c>
    </row>
    <row r="8" spans="1:9" x14ac:dyDescent="0.2">
      <c r="A8" s="161" t="s">
        <v>107</v>
      </c>
      <c r="B8" s="162" t="s">
        <v>105</v>
      </c>
      <c r="C8" s="163">
        <f>'MC - CUBAÇÃO'!C28</f>
        <v>1417.059</v>
      </c>
      <c r="D8" s="163">
        <f t="shared" si="0"/>
        <v>1629.6178499999999</v>
      </c>
      <c r="E8" s="162">
        <v>6.1</v>
      </c>
      <c r="F8" s="164">
        <f t="shared" ref="F8:F9" si="1">E8*D8</f>
        <v>9940.6688849999991</v>
      </c>
    </row>
    <row r="9" spans="1:9" ht="15" customHeight="1" x14ac:dyDescent="0.2">
      <c r="A9" s="161" t="s">
        <v>108</v>
      </c>
      <c r="B9" s="162" t="s">
        <v>105</v>
      </c>
      <c r="C9" s="163">
        <f>'MC - CUBAÇÃO'!C22</f>
        <v>9447.0599999999977</v>
      </c>
      <c r="D9" s="163">
        <f t="shared" si="0"/>
        <v>10864.118999999997</v>
      </c>
      <c r="E9" s="162">
        <v>0.5</v>
      </c>
      <c r="F9" s="164">
        <f t="shared" si="1"/>
        <v>5432.0594999999985</v>
      </c>
    </row>
    <row r="10" spans="1:9" ht="15" x14ac:dyDescent="0.2">
      <c r="D10" s="165"/>
      <c r="F10" s="166"/>
    </row>
    <row r="11" spans="1:9" x14ac:dyDescent="0.2">
      <c r="A11" s="167" t="s">
        <v>109</v>
      </c>
      <c r="B11" s="167"/>
      <c r="C11" s="163">
        <f>F6+F7+F8</f>
        <v>29693.989919999996</v>
      </c>
    </row>
    <row r="12" spans="1:9" x14ac:dyDescent="0.2">
      <c r="A12" s="167" t="s">
        <v>110</v>
      </c>
      <c r="B12" s="167"/>
      <c r="C12" s="163">
        <f>D6+D7+D8</f>
        <v>4867.8671999999997</v>
      </c>
    </row>
    <row r="13" spans="1:9" x14ac:dyDescent="0.2">
      <c r="A13" s="167" t="s">
        <v>111</v>
      </c>
      <c r="B13" s="167"/>
      <c r="C13" s="163">
        <f>F9</f>
        <v>5432.0594999999985</v>
      </c>
    </row>
    <row r="14" spans="1:9" x14ac:dyDescent="0.2">
      <c r="A14" s="167" t="s">
        <v>112</v>
      </c>
      <c r="B14" s="167"/>
      <c r="C14" s="163">
        <f>D9</f>
        <v>10864.118999999997</v>
      </c>
    </row>
    <row r="15" spans="1:9" x14ac:dyDescent="0.2">
      <c r="C15" s="33"/>
    </row>
    <row r="18" spans="1:9" ht="20.25" x14ac:dyDescent="0.2">
      <c r="A18" s="157" t="s">
        <v>113</v>
      </c>
      <c r="B18" s="157"/>
      <c r="C18" s="157"/>
      <c r="D18" s="157"/>
      <c r="E18" s="157"/>
      <c r="F18" s="157"/>
      <c r="G18" s="157"/>
      <c r="H18" s="157"/>
      <c r="I18" s="157"/>
    </row>
    <row r="19" spans="1:9" ht="45" x14ac:dyDescent="0.2">
      <c r="A19" s="168" t="s">
        <v>98</v>
      </c>
      <c r="B19" s="168" t="s">
        <v>99</v>
      </c>
      <c r="C19" s="168" t="s">
        <v>114</v>
      </c>
      <c r="D19" s="168" t="s">
        <v>115</v>
      </c>
      <c r="E19" s="168" t="s">
        <v>116</v>
      </c>
      <c r="F19" s="168" t="s">
        <v>117</v>
      </c>
      <c r="G19" s="160" t="s">
        <v>118</v>
      </c>
      <c r="H19" s="160" t="s">
        <v>102</v>
      </c>
      <c r="I19" s="160" t="s">
        <v>119</v>
      </c>
    </row>
    <row r="20" spans="1:9" x14ac:dyDescent="0.2">
      <c r="A20" s="161" t="s">
        <v>54</v>
      </c>
      <c r="B20" s="162" t="s">
        <v>120</v>
      </c>
      <c r="C20" s="163">
        <f>'MC - CUBAÇÃO'!C29</f>
        <v>7307.3</v>
      </c>
      <c r="D20" s="162" t="s">
        <v>80</v>
      </c>
      <c r="E20" s="162">
        <f>1.2/1000</f>
        <v>1.1999999999999999E-3</v>
      </c>
      <c r="F20" s="162" t="s">
        <v>121</v>
      </c>
      <c r="G20" s="163">
        <f>E20*C20</f>
        <v>8.7687600000000003</v>
      </c>
      <c r="H20" s="162">
        <v>260</v>
      </c>
      <c r="I20" s="164">
        <f>H20*G20</f>
        <v>2279.8776000000003</v>
      </c>
    </row>
    <row r="21" spans="1:9" x14ac:dyDescent="0.2">
      <c r="A21" s="161" t="s">
        <v>122</v>
      </c>
      <c r="B21" s="162" t="s">
        <v>123</v>
      </c>
      <c r="C21" s="163">
        <f>'MC - CUBAÇÃO'!C30</f>
        <v>7307.3</v>
      </c>
      <c r="D21" s="162" t="s">
        <v>80</v>
      </c>
      <c r="E21" s="162">
        <f>4.8/1000</f>
        <v>4.7999999999999996E-3</v>
      </c>
      <c r="F21" s="162" t="s">
        <v>121</v>
      </c>
      <c r="G21" s="163">
        <f>E21*C21</f>
        <v>35.075040000000001</v>
      </c>
      <c r="H21" s="162">
        <v>260</v>
      </c>
      <c r="I21" s="164">
        <f>H21*G21</f>
        <v>9119.510400000001</v>
      </c>
    </row>
    <row r="22" spans="1:9" ht="15" x14ac:dyDescent="0.2">
      <c r="G22" s="361" t="s">
        <v>592</v>
      </c>
      <c r="H22" s="361"/>
      <c r="I22" s="166">
        <f>SUM(I20:I21)</f>
        <v>11399.388000000001</v>
      </c>
    </row>
    <row r="25" spans="1:9" ht="20.25" x14ac:dyDescent="0.2">
      <c r="A25" s="157" t="s">
        <v>124</v>
      </c>
      <c r="B25" s="157"/>
      <c r="C25" s="157"/>
      <c r="D25" s="157"/>
      <c r="E25" s="157"/>
      <c r="F25" s="157"/>
      <c r="G25" s="157"/>
      <c r="H25" s="157"/>
      <c r="I25" s="157"/>
    </row>
    <row r="26" spans="1:9" ht="45" x14ac:dyDescent="0.2">
      <c r="A26" s="160" t="s">
        <v>98</v>
      </c>
      <c r="B26" s="160" t="s">
        <v>99</v>
      </c>
      <c r="C26" s="160" t="s">
        <v>114</v>
      </c>
      <c r="D26" s="160" t="s">
        <v>115</v>
      </c>
      <c r="E26" s="160" t="s">
        <v>116</v>
      </c>
      <c r="F26" s="160" t="s">
        <v>117</v>
      </c>
      <c r="G26" s="160" t="s">
        <v>125</v>
      </c>
      <c r="H26" s="160" t="s">
        <v>102</v>
      </c>
      <c r="I26" s="160" t="s">
        <v>126</v>
      </c>
    </row>
    <row r="27" spans="1:9" x14ac:dyDescent="0.2">
      <c r="A27" s="162" t="s">
        <v>122</v>
      </c>
      <c r="B27" s="162" t="s">
        <v>127</v>
      </c>
      <c r="C27" s="163">
        <f>'MC - CUBAÇÃO'!C30</f>
        <v>7307.3</v>
      </c>
      <c r="D27" s="162" t="s">
        <v>80</v>
      </c>
      <c r="E27" s="162">
        <v>1.4999999999999999E-2</v>
      </c>
      <c r="F27" s="162" t="s">
        <v>128</v>
      </c>
      <c r="G27" s="163">
        <f>E27*C27</f>
        <v>109.6095</v>
      </c>
      <c r="H27" s="162">
        <v>241</v>
      </c>
      <c r="I27" s="164">
        <f>H27*G27</f>
        <v>26415.889499999997</v>
      </c>
    </row>
    <row r="28" spans="1:9" x14ac:dyDescent="0.2">
      <c r="A28" s="162" t="s">
        <v>122</v>
      </c>
      <c r="B28" s="162" t="s">
        <v>129</v>
      </c>
      <c r="C28" s="163">
        <f>'MC - CUBAÇÃO'!C30</f>
        <v>7307.3</v>
      </c>
      <c r="D28" s="162" t="s">
        <v>80</v>
      </c>
      <c r="E28" s="162">
        <v>7.3000000000000001E-3</v>
      </c>
      <c r="F28" s="162" t="s">
        <v>128</v>
      </c>
      <c r="G28" s="163">
        <f>E28*C28</f>
        <v>53.343290000000003</v>
      </c>
      <c r="H28" s="162">
        <v>241</v>
      </c>
      <c r="I28" s="164">
        <f>H28*G28</f>
        <v>12855.732890000001</v>
      </c>
    </row>
    <row r="29" spans="1:9" x14ac:dyDescent="0.2">
      <c r="A29" s="162" t="s">
        <v>122</v>
      </c>
      <c r="B29" s="162" t="s">
        <v>130</v>
      </c>
      <c r="C29" s="163">
        <f>'MC - CUBAÇÃO'!C30</f>
        <v>7307.3</v>
      </c>
      <c r="D29" s="162" t="s">
        <v>80</v>
      </c>
      <c r="E29" s="162">
        <v>6.0000000000000001E-3</v>
      </c>
      <c r="F29" s="162" t="s">
        <v>128</v>
      </c>
      <c r="G29" s="163">
        <f>E29*C29</f>
        <v>43.843800000000002</v>
      </c>
      <c r="H29" s="162">
        <v>241</v>
      </c>
      <c r="I29" s="164">
        <f>H29*G29</f>
        <v>10566.355800000001</v>
      </c>
    </row>
    <row r="30" spans="1:9" ht="15" x14ac:dyDescent="0.2">
      <c r="G30" s="361" t="s">
        <v>592</v>
      </c>
      <c r="H30" s="361"/>
      <c r="I30" s="166">
        <f>SUM(I27:I29)</f>
        <v>49837.978189999994</v>
      </c>
    </row>
    <row r="40" spans="1:13" ht="24" customHeight="1" x14ac:dyDescent="0.2">
      <c r="A40" s="241" t="s">
        <v>585</v>
      </c>
      <c r="B40" s="241"/>
      <c r="C40" s="241"/>
      <c r="D40" s="241"/>
      <c r="E40" s="241"/>
      <c r="F40" s="241"/>
      <c r="G40" s="241"/>
      <c r="H40" s="241"/>
      <c r="I40" s="241"/>
      <c r="J40" s="83"/>
      <c r="K40" s="83"/>
      <c r="L40" s="83"/>
      <c r="M40" s="83"/>
    </row>
    <row r="41" spans="1:13" ht="15.75" x14ac:dyDescent="0.2">
      <c r="A41" s="242" t="str">
        <f>'MC - CUBAÇÃO'!E24</f>
        <v>Ramon Abraão de Paula</v>
      </c>
      <c r="B41" s="242"/>
      <c r="C41" s="242"/>
      <c r="D41" s="242"/>
      <c r="E41" s="242"/>
      <c r="F41" s="242"/>
      <c r="G41" s="242"/>
      <c r="H41" s="242"/>
      <c r="I41" s="242"/>
      <c r="J41" s="360"/>
      <c r="K41" s="360"/>
      <c r="L41" s="360"/>
      <c r="M41" s="360"/>
    </row>
    <row r="42" spans="1:13" ht="15" x14ac:dyDescent="0.2">
      <c r="A42" s="241" t="str">
        <f>'MC - CUBAÇÃO'!E25</f>
        <v>CREA/SP 5070772107</v>
      </c>
      <c r="B42" s="241"/>
      <c r="C42" s="241"/>
      <c r="D42" s="241"/>
      <c r="E42" s="241"/>
      <c r="F42" s="241"/>
      <c r="G42" s="241"/>
      <c r="H42" s="241"/>
      <c r="I42" s="241"/>
      <c r="J42" s="83"/>
      <c r="K42" s="83"/>
      <c r="L42" s="83"/>
      <c r="M42" s="83"/>
    </row>
  </sheetData>
  <mergeCells count="15">
    <mergeCell ref="A40:I40"/>
    <mergeCell ref="A41:I41"/>
    <mergeCell ref="A42:I42"/>
    <mergeCell ref="G22:H22"/>
    <mergeCell ref="G30:H30"/>
    <mergeCell ref="A18:I18"/>
    <mergeCell ref="A25:I25"/>
    <mergeCell ref="A1:I1"/>
    <mergeCell ref="A2:I2"/>
    <mergeCell ref="A3:F3"/>
    <mergeCell ref="A4:B4"/>
    <mergeCell ref="A11:B11"/>
    <mergeCell ref="A12:B12"/>
    <mergeCell ref="A13:B13"/>
    <mergeCell ref="A14:B14"/>
  </mergeCells>
  <printOptions horizontalCentered="1"/>
  <pageMargins left="0.98425196850393704" right="0.78740157480314965" top="0.59055118110236227" bottom="0.59055118110236227" header="0" footer="0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Normal="100" workbookViewId="0">
      <selection activeCell="A19" sqref="A19"/>
    </sheetView>
  </sheetViews>
  <sheetFormatPr defaultRowHeight="14.25" x14ac:dyDescent="0.2"/>
  <cols>
    <col min="1" max="1" width="35.75" bestFit="1" customWidth="1"/>
    <col min="2" max="2" width="21.375" bestFit="1" customWidth="1"/>
    <col min="3" max="3" width="16.125" bestFit="1" customWidth="1"/>
    <col min="4" max="4" width="12.625" bestFit="1" customWidth="1"/>
    <col min="5" max="5" width="11.125" bestFit="1" customWidth="1"/>
    <col min="6" max="6" width="13.875" bestFit="1" customWidth="1"/>
  </cols>
  <sheetData>
    <row r="1" spans="1:8" ht="76.5" customHeight="1" x14ac:dyDescent="0.2">
      <c r="A1" s="362"/>
      <c r="B1" s="362"/>
      <c r="C1" s="362"/>
      <c r="D1" s="362"/>
    </row>
    <row r="2" spans="1:8" ht="52.5" customHeight="1" x14ac:dyDescent="0.2">
      <c r="A2" s="363" t="s">
        <v>131</v>
      </c>
      <c r="B2" s="363"/>
      <c r="C2" s="363"/>
      <c r="D2" s="363"/>
      <c r="E2" s="169"/>
      <c r="F2" s="169"/>
    </row>
    <row r="3" spans="1:8" ht="18" x14ac:dyDescent="0.2">
      <c r="A3" s="364" t="s">
        <v>132</v>
      </c>
      <c r="B3" s="365"/>
      <c r="C3" s="366"/>
      <c r="D3" s="170"/>
      <c r="E3" s="170"/>
      <c r="F3" s="170"/>
      <c r="G3" s="171"/>
      <c r="H3" s="171"/>
    </row>
    <row r="4" spans="1:8" ht="15" x14ac:dyDescent="0.2">
      <c r="A4" s="168" t="s">
        <v>133</v>
      </c>
      <c r="B4" s="168" t="s">
        <v>134</v>
      </c>
      <c r="C4" s="168" t="s">
        <v>135</v>
      </c>
      <c r="D4" s="172"/>
      <c r="E4" s="172"/>
      <c r="F4" s="172"/>
      <c r="G4" s="171"/>
      <c r="H4" s="171"/>
    </row>
    <row r="5" spans="1:8" x14ac:dyDescent="0.2">
      <c r="A5" s="173" t="s">
        <v>136</v>
      </c>
      <c r="B5" s="162">
        <v>420</v>
      </c>
      <c r="C5" s="174">
        <f>B5*0.3</f>
        <v>126</v>
      </c>
      <c r="D5" s="175"/>
      <c r="E5" s="175"/>
      <c r="F5" s="175"/>
      <c r="G5" s="175"/>
      <c r="H5" s="171"/>
    </row>
    <row r="6" spans="1:8" x14ac:dyDescent="0.2">
      <c r="A6" s="173" t="s">
        <v>137</v>
      </c>
      <c r="B6" s="162">
        <v>101</v>
      </c>
      <c r="C6" s="174">
        <f>B6*0.3</f>
        <v>30.299999999999997</v>
      </c>
      <c r="D6" s="175"/>
      <c r="E6" s="175"/>
      <c r="F6" s="175"/>
      <c r="G6" s="175"/>
      <c r="H6" s="171"/>
    </row>
    <row r="7" spans="1:8" x14ac:dyDescent="0.2">
      <c r="A7" s="173" t="s">
        <v>138</v>
      </c>
      <c r="B7" s="162">
        <v>281.3</v>
      </c>
      <c r="C7" s="174">
        <f>B7*0.1</f>
        <v>28.130000000000003</v>
      </c>
      <c r="D7" s="175"/>
      <c r="E7" s="175"/>
      <c r="F7" s="175"/>
      <c r="G7" s="175"/>
      <c r="H7" s="171"/>
    </row>
    <row r="8" spans="1:8" x14ac:dyDescent="0.2">
      <c r="A8" s="176" t="s">
        <v>139</v>
      </c>
      <c r="B8" s="162">
        <v>91.17</v>
      </c>
      <c r="C8" s="163">
        <f>B8*0.1</f>
        <v>9.1170000000000009</v>
      </c>
      <c r="D8" s="175"/>
      <c r="E8" s="175"/>
      <c r="F8" s="175"/>
      <c r="G8" s="175"/>
      <c r="H8" s="171"/>
    </row>
    <row r="9" spans="1:8" ht="15" x14ac:dyDescent="0.2">
      <c r="B9" s="33"/>
      <c r="C9" s="177">
        <f>SUM(C5:C8)</f>
        <v>193.547</v>
      </c>
      <c r="D9" s="175"/>
      <c r="E9" s="175"/>
      <c r="F9" s="172"/>
      <c r="G9" s="171"/>
      <c r="H9" s="171"/>
    </row>
    <row r="11" spans="1:8" ht="18" x14ac:dyDescent="0.25">
      <c r="A11" s="178" t="s">
        <v>140</v>
      </c>
      <c r="B11" s="178"/>
      <c r="C11" s="178"/>
      <c r="D11" s="178"/>
    </row>
    <row r="12" spans="1:8" ht="15" x14ac:dyDescent="0.2">
      <c r="A12" s="168" t="s">
        <v>141</v>
      </c>
      <c r="B12" s="168" t="s">
        <v>142</v>
      </c>
      <c r="C12" s="168" t="s">
        <v>78</v>
      </c>
      <c r="D12" s="168" t="s">
        <v>143</v>
      </c>
    </row>
    <row r="13" spans="1:8" x14ac:dyDescent="0.2">
      <c r="A13" s="179" t="s">
        <v>144</v>
      </c>
      <c r="B13" s="180">
        <v>0.2</v>
      </c>
      <c r="C13" s="180">
        <v>28</v>
      </c>
      <c r="D13" s="181">
        <f>C13*B13</f>
        <v>5.6000000000000005</v>
      </c>
    </row>
    <row r="14" spans="1:8" x14ac:dyDescent="0.2">
      <c r="A14" s="179" t="s">
        <v>145</v>
      </c>
      <c r="B14" s="180">
        <v>0.3</v>
      </c>
      <c r="C14" s="180">
        <v>8</v>
      </c>
      <c r="D14" s="181">
        <f>C14*B14</f>
        <v>2.4</v>
      </c>
    </row>
    <row r="15" spans="1:8" x14ac:dyDescent="0.2">
      <c r="A15" s="179" t="s">
        <v>146</v>
      </c>
      <c r="B15" s="180">
        <v>0.28000000000000003</v>
      </c>
      <c r="C15" s="180">
        <v>18</v>
      </c>
      <c r="D15" s="180">
        <f>C15*B15</f>
        <v>5.0400000000000009</v>
      </c>
    </row>
    <row r="16" spans="1:8" ht="15" x14ac:dyDescent="0.2">
      <c r="D16" s="168">
        <f>SUM(D13:D15)</f>
        <v>13.040000000000001</v>
      </c>
    </row>
    <row r="18" spans="1:3" ht="15" x14ac:dyDescent="0.2">
      <c r="A18" s="168" t="s">
        <v>147</v>
      </c>
      <c r="B18" s="168" t="s">
        <v>148</v>
      </c>
      <c r="C18" s="168" t="s">
        <v>149</v>
      </c>
    </row>
    <row r="19" spans="1:3" x14ac:dyDescent="0.2">
      <c r="A19" s="173" t="s">
        <v>150</v>
      </c>
      <c r="B19" s="162">
        <f>SUM(C13:C15)</f>
        <v>54</v>
      </c>
      <c r="C19" s="162">
        <f>B19*3.9</f>
        <v>210.6</v>
      </c>
    </row>
    <row r="20" spans="1:3" x14ac:dyDescent="0.2">
      <c r="A20" s="173" t="s">
        <v>151</v>
      </c>
      <c r="B20" s="162">
        <v>0</v>
      </c>
      <c r="C20" s="162">
        <f>B20*4.68</f>
        <v>0</v>
      </c>
    </row>
    <row r="21" spans="1:3" ht="15" x14ac:dyDescent="0.2">
      <c r="B21" s="168">
        <f>SUM(B19:B19)</f>
        <v>54</v>
      </c>
      <c r="C21" s="168">
        <f>SUM(C19:C20)</f>
        <v>210.6</v>
      </c>
    </row>
    <row r="24" spans="1:3" x14ac:dyDescent="0.2">
      <c r="A24" s="255"/>
      <c r="B24" s="255"/>
      <c r="C24" s="255"/>
    </row>
    <row r="27" spans="1:3" ht="23.25" customHeight="1" x14ac:dyDescent="0.2">
      <c r="A27" s="73" t="str">
        <f>'MC - TRANSPORTE'!A40</f>
        <v>______________________________________________</v>
      </c>
      <c r="B27" s="73"/>
      <c r="C27" s="73"/>
    </row>
    <row r="28" spans="1:3" ht="20.25" customHeight="1" x14ac:dyDescent="0.2">
      <c r="A28" s="82" t="str">
        <f>'MC - TRANSPORTE'!A41</f>
        <v>Ramon Abraão de Paula</v>
      </c>
      <c r="B28" s="82"/>
      <c r="C28" s="82"/>
    </row>
    <row r="29" spans="1:3" x14ac:dyDescent="0.2">
      <c r="A29" s="73" t="str">
        <f>'MC - TRANSPORTE'!A42</f>
        <v>CREA/SP 5070772107</v>
      </c>
      <c r="B29" s="73"/>
      <c r="C29" s="73"/>
    </row>
  </sheetData>
  <mergeCells count="7">
    <mergeCell ref="A11:D11"/>
    <mergeCell ref="A1:D1"/>
    <mergeCell ref="A27:C27"/>
    <mergeCell ref="A28:C28"/>
    <mergeCell ref="A29:C29"/>
    <mergeCell ref="A2:D2"/>
    <mergeCell ref="A3:C3"/>
  </mergeCells>
  <printOptions horizontalCentered="1"/>
  <pageMargins left="0.98425196850393704" right="0.78740157480314965" top="0.39370078740157483" bottom="0.39370078740157483" header="0" footer="0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OutlineSymbols="0" showWhiteSpace="0" workbookViewId="0">
      <selection activeCell="B16" sqref="B16"/>
    </sheetView>
  </sheetViews>
  <sheetFormatPr defaultRowHeight="14.25" x14ac:dyDescent="0.2"/>
  <cols>
    <col min="1" max="1" width="13.875" style="33" customWidth="1"/>
    <col min="2" max="2" width="56.125" style="29" customWidth="1"/>
    <col min="3" max="3" width="25.875" style="29" bestFit="1" customWidth="1"/>
    <col min="4" max="4" width="12.875" style="29" customWidth="1"/>
    <col min="5" max="5" width="15.125" style="29" customWidth="1"/>
    <col min="6" max="6" width="8.75" style="29" bestFit="1" customWidth="1"/>
    <col min="7" max="16384" width="9" style="29"/>
  </cols>
  <sheetData>
    <row r="1" spans="1:6" ht="22.5" customHeight="1" x14ac:dyDescent="0.2">
      <c r="A1" s="252"/>
      <c r="B1" s="263" t="s">
        <v>159</v>
      </c>
      <c r="C1" s="264" t="s">
        <v>160</v>
      </c>
      <c r="D1" s="264" t="s">
        <v>161</v>
      </c>
      <c r="E1" s="265" t="s">
        <v>162</v>
      </c>
      <c r="F1" s="266"/>
    </row>
    <row r="2" spans="1:6" ht="51" x14ac:dyDescent="0.2">
      <c r="A2" s="251"/>
      <c r="B2" s="278" t="s">
        <v>163</v>
      </c>
      <c r="C2" s="267" t="s">
        <v>164</v>
      </c>
      <c r="D2" s="268" t="s">
        <v>588</v>
      </c>
      <c r="E2" s="269" t="s">
        <v>166</v>
      </c>
      <c r="F2" s="270"/>
    </row>
    <row r="3" spans="1:6" ht="32.25" customHeight="1" x14ac:dyDescent="0.2">
      <c r="A3" s="271" t="s">
        <v>167</v>
      </c>
      <c r="B3" s="272"/>
      <c r="C3" s="272"/>
      <c r="D3" s="272"/>
      <c r="E3" s="272"/>
      <c r="F3" s="273"/>
    </row>
    <row r="4" spans="1:6" ht="30" customHeight="1" x14ac:dyDescent="0.2">
      <c r="A4" s="279" t="s">
        <v>154</v>
      </c>
      <c r="B4" s="280" t="s">
        <v>147</v>
      </c>
      <c r="C4" s="280"/>
      <c r="D4" s="280"/>
      <c r="E4" s="279" t="s">
        <v>157</v>
      </c>
      <c r="F4" s="279" t="s">
        <v>168</v>
      </c>
    </row>
    <row r="5" spans="1:6" ht="24" customHeight="1" x14ac:dyDescent="0.2">
      <c r="A5" s="274" t="s">
        <v>169</v>
      </c>
      <c r="B5" s="275" t="s">
        <v>10</v>
      </c>
      <c r="C5" s="275"/>
      <c r="D5" s="275"/>
      <c r="E5" s="276">
        <v>24543.16</v>
      </c>
      <c r="F5" s="277">
        <f t="shared" ref="F5:F11" si="0">E5 / 1515036.46</f>
        <v>1.6199715748094933E-2</v>
      </c>
    </row>
    <row r="6" spans="1:6" ht="24" customHeight="1" x14ac:dyDescent="0.2">
      <c r="A6" s="274" t="s">
        <v>170</v>
      </c>
      <c r="B6" s="275" t="s">
        <v>171</v>
      </c>
      <c r="C6" s="275"/>
      <c r="D6" s="275"/>
      <c r="E6" s="276">
        <v>4913.91</v>
      </c>
      <c r="F6" s="277">
        <f t="shared" si="0"/>
        <v>3.2434268941620059E-3</v>
      </c>
    </row>
    <row r="7" spans="1:6" ht="24" customHeight="1" x14ac:dyDescent="0.2">
      <c r="A7" s="274" t="s">
        <v>172</v>
      </c>
      <c r="B7" s="275" t="s">
        <v>173</v>
      </c>
      <c r="C7" s="275"/>
      <c r="D7" s="275"/>
      <c r="E7" s="276">
        <v>345090.43</v>
      </c>
      <c r="F7" s="277">
        <f t="shared" si="0"/>
        <v>0.22777698036389171</v>
      </c>
    </row>
    <row r="8" spans="1:6" ht="24" customHeight="1" x14ac:dyDescent="0.2">
      <c r="A8" s="274" t="s">
        <v>174</v>
      </c>
      <c r="B8" s="275" t="s">
        <v>175</v>
      </c>
      <c r="C8" s="275"/>
      <c r="D8" s="275"/>
      <c r="E8" s="276">
        <v>369108.3</v>
      </c>
      <c r="F8" s="277">
        <f t="shared" si="0"/>
        <v>0.24362997838349051</v>
      </c>
    </row>
    <row r="9" spans="1:6" ht="24" customHeight="1" x14ac:dyDescent="0.2">
      <c r="A9" s="274" t="s">
        <v>176</v>
      </c>
      <c r="B9" s="275" t="s">
        <v>177</v>
      </c>
      <c r="C9" s="275"/>
      <c r="D9" s="275"/>
      <c r="E9" s="276">
        <v>727781.14</v>
      </c>
      <c r="F9" s="277">
        <f t="shared" si="0"/>
        <v>0.48037203012262825</v>
      </c>
    </row>
    <row r="10" spans="1:6" ht="24" customHeight="1" x14ac:dyDescent="0.2">
      <c r="A10" s="274" t="s">
        <v>178</v>
      </c>
      <c r="B10" s="275" t="s">
        <v>179</v>
      </c>
      <c r="C10" s="275"/>
      <c r="D10" s="275"/>
      <c r="E10" s="276">
        <v>35451.339999999997</v>
      </c>
      <c r="F10" s="277">
        <f t="shared" si="0"/>
        <v>2.3399661286039278E-2</v>
      </c>
    </row>
    <row r="11" spans="1:6" ht="24" customHeight="1" x14ac:dyDescent="0.2">
      <c r="A11" s="274" t="s">
        <v>180</v>
      </c>
      <c r="B11" s="275" t="s">
        <v>181</v>
      </c>
      <c r="C11" s="275"/>
      <c r="D11" s="275"/>
      <c r="E11" s="276">
        <v>8148.18</v>
      </c>
      <c r="F11" s="277">
        <f t="shared" si="0"/>
        <v>5.3782072016933507E-3</v>
      </c>
    </row>
    <row r="12" spans="1:6" x14ac:dyDescent="0.2">
      <c r="A12" s="32"/>
      <c r="B12" s="260"/>
      <c r="C12" s="260"/>
      <c r="D12" s="260"/>
      <c r="E12" s="260"/>
      <c r="F12" s="260"/>
    </row>
    <row r="13" spans="1:6" ht="14.25" customHeight="1" x14ac:dyDescent="0.2">
      <c r="A13" s="251"/>
      <c r="B13" s="260"/>
      <c r="C13" s="247"/>
      <c r="D13" s="247" t="s">
        <v>182</v>
      </c>
      <c r="E13" s="262">
        <v>1234891.99</v>
      </c>
      <c r="F13" s="262"/>
    </row>
    <row r="14" spans="1:6" ht="14.25" customHeight="1" x14ac:dyDescent="0.2">
      <c r="A14" s="251"/>
      <c r="B14" s="260"/>
      <c r="C14" s="247"/>
      <c r="D14" s="247" t="s">
        <v>183</v>
      </c>
      <c r="E14" s="262">
        <v>280144.46999999997</v>
      </c>
      <c r="F14" s="262"/>
    </row>
    <row r="15" spans="1:6" x14ac:dyDescent="0.2">
      <c r="A15" s="251"/>
      <c r="B15" s="260"/>
      <c r="C15" s="247"/>
      <c r="D15" s="247" t="s">
        <v>184</v>
      </c>
      <c r="E15" s="262">
        <v>1515036.46</v>
      </c>
      <c r="F15" s="262"/>
    </row>
    <row r="16" spans="1:6" ht="60" customHeight="1" x14ac:dyDescent="0.2">
      <c r="A16" s="251"/>
      <c r="B16" s="247"/>
      <c r="C16" s="247"/>
      <c r="D16" s="247"/>
      <c r="E16" s="247"/>
      <c r="F16" s="247"/>
    </row>
    <row r="17" spans="1:6" ht="69.95" customHeight="1" x14ac:dyDescent="0.2">
      <c r="A17" s="81" t="s">
        <v>589</v>
      </c>
      <c r="B17" s="73"/>
      <c r="C17" s="73"/>
      <c r="D17" s="73"/>
      <c r="E17" s="73"/>
      <c r="F17" s="73"/>
    </row>
  </sheetData>
  <mergeCells count="15">
    <mergeCell ref="E15:F15"/>
    <mergeCell ref="A17:F17"/>
    <mergeCell ref="E1:F1"/>
    <mergeCell ref="E2:F2"/>
    <mergeCell ref="B11:D11"/>
    <mergeCell ref="E13:F13"/>
    <mergeCell ref="E14:F14"/>
    <mergeCell ref="B8:D8"/>
    <mergeCell ref="B9:D9"/>
    <mergeCell ref="B10:D10"/>
    <mergeCell ref="B5:D5"/>
    <mergeCell ref="B6:D6"/>
    <mergeCell ref="B7:D7"/>
    <mergeCell ref="A3:F3"/>
    <mergeCell ref="B4:D4"/>
  </mergeCells>
  <printOptions horizontalCentered="1"/>
  <pageMargins left="0.98425196850393704" right="0.78740157480314965" top="0.78740157480314965" bottom="0.78740157480314965" header="0.51181102362204722" footer="0.51181102362204722"/>
  <pageSetup paperSize="9" scale="56" fitToHeight="0" orientation="portrait" r:id="rId1"/>
  <headerFooter>
    <oddHeader>&amp;L &amp;CPrefeitura Municipal de Porto dos Gaúchos - MT
CNPJ: 03.204.187/0001-33 &amp;R</oddHeader>
    <oddFooter>&amp;L &amp;CPraça Leopoldina Wilke n°  - Centro - Porto dos Gaúchos / MT
(66)3526-2011 / planejamento@portodosgauchos.mt.gov.br &amp;R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OutlineSymbols="0" showWhiteSpace="0" workbookViewId="0">
      <pane ySplit="6" topLeftCell="A7" activePane="bottomLeft" state="frozen"/>
      <selection pane="bottomLeft" activeCell="D2" sqref="D2:D4"/>
    </sheetView>
  </sheetViews>
  <sheetFormatPr defaultRowHeight="14.25" x14ac:dyDescent="0.2"/>
  <cols>
    <col min="1" max="1" width="7.25" style="283" customWidth="1"/>
    <col min="2" max="2" width="15.25" style="283" bestFit="1" customWidth="1"/>
    <col min="3" max="3" width="8.375" style="283" bestFit="1" customWidth="1"/>
    <col min="4" max="4" width="78" style="282" customWidth="1"/>
    <col min="5" max="5" width="8.25" style="282" bestFit="1" customWidth="1"/>
    <col min="6" max="6" width="9.5" style="283" bestFit="1" customWidth="1"/>
    <col min="7" max="7" width="14.125" style="282" bestFit="1" customWidth="1"/>
    <col min="8" max="8" width="19.5" style="282" bestFit="1" customWidth="1"/>
    <col min="9" max="9" width="15.375" style="283" bestFit="1" customWidth="1"/>
    <col min="10" max="10" width="10.375" style="283" customWidth="1"/>
    <col min="11" max="16384" width="9" style="282"/>
  </cols>
  <sheetData>
    <row r="1" spans="1:10" ht="21" customHeight="1" x14ac:dyDescent="0.2">
      <c r="A1" s="332"/>
      <c r="B1" s="333"/>
      <c r="C1" s="334"/>
      <c r="D1" s="344" t="s">
        <v>159</v>
      </c>
      <c r="E1" s="332" t="s">
        <v>160</v>
      </c>
      <c r="F1" s="333"/>
      <c r="G1" s="334"/>
      <c r="H1" s="329" t="s">
        <v>161</v>
      </c>
      <c r="I1" s="332" t="s">
        <v>162</v>
      </c>
      <c r="J1" s="334"/>
    </row>
    <row r="2" spans="1:10" ht="27" customHeight="1" thickBot="1" x14ac:dyDescent="0.25">
      <c r="A2" s="335"/>
      <c r="B2" s="286"/>
      <c r="C2" s="336"/>
      <c r="D2" s="347" t="s">
        <v>163</v>
      </c>
      <c r="E2" s="335" t="s">
        <v>164</v>
      </c>
      <c r="F2" s="286"/>
      <c r="G2" s="336"/>
      <c r="H2" s="331">
        <v>0.2288</v>
      </c>
      <c r="I2" s="340" t="s">
        <v>166</v>
      </c>
      <c r="J2" s="341"/>
    </row>
    <row r="3" spans="1:10" ht="27.75" customHeight="1" x14ac:dyDescent="0.2">
      <c r="A3" s="335"/>
      <c r="B3" s="286"/>
      <c r="C3" s="336"/>
      <c r="D3" s="347"/>
      <c r="E3" s="335"/>
      <c r="F3" s="286"/>
      <c r="G3" s="336"/>
      <c r="H3" s="329" t="s">
        <v>591</v>
      </c>
      <c r="I3" s="340"/>
      <c r="J3" s="341"/>
    </row>
    <row r="4" spans="1:10" ht="30" customHeight="1" thickBot="1" x14ac:dyDescent="0.25">
      <c r="A4" s="337"/>
      <c r="B4" s="338"/>
      <c r="C4" s="339"/>
      <c r="D4" s="348"/>
      <c r="E4" s="337"/>
      <c r="F4" s="338"/>
      <c r="G4" s="339"/>
      <c r="H4" s="330">
        <v>0.17</v>
      </c>
      <c r="I4" s="342"/>
      <c r="J4" s="343"/>
    </row>
    <row r="5" spans="1:10" ht="39" customHeight="1" thickBot="1" x14ac:dyDescent="0.25">
      <c r="A5" s="345" t="s">
        <v>186</v>
      </c>
      <c r="B5" s="346"/>
      <c r="C5" s="346"/>
      <c r="D5" s="346"/>
      <c r="E5" s="346"/>
      <c r="F5" s="346"/>
      <c r="G5" s="346"/>
      <c r="H5" s="346"/>
      <c r="I5" s="346"/>
      <c r="J5" s="346"/>
    </row>
    <row r="6" spans="1:10" ht="30" customHeight="1" thickBot="1" x14ac:dyDescent="0.25">
      <c r="A6" s="355" t="s">
        <v>154</v>
      </c>
      <c r="B6" s="356" t="s">
        <v>155</v>
      </c>
      <c r="C6" s="356" t="s">
        <v>187</v>
      </c>
      <c r="D6" s="356" t="s">
        <v>147</v>
      </c>
      <c r="E6" s="356" t="s">
        <v>188</v>
      </c>
      <c r="F6" s="356" t="s">
        <v>156</v>
      </c>
      <c r="G6" s="356" t="s">
        <v>189</v>
      </c>
      <c r="H6" s="356" t="s">
        <v>190</v>
      </c>
      <c r="I6" s="356" t="s">
        <v>157</v>
      </c>
      <c r="J6" s="357" t="s">
        <v>168</v>
      </c>
    </row>
    <row r="7" spans="1:10" ht="16.5" thickBot="1" x14ac:dyDescent="0.25">
      <c r="A7" s="285"/>
      <c r="B7" s="285"/>
      <c r="C7" s="285"/>
      <c r="D7" s="285"/>
      <c r="E7" s="285"/>
      <c r="F7" s="285"/>
      <c r="G7" s="285"/>
      <c r="H7" s="285"/>
      <c r="I7" s="285"/>
      <c r="J7" s="285"/>
    </row>
    <row r="8" spans="1:10" ht="15.75" customHeight="1" x14ac:dyDescent="0.2">
      <c r="A8" s="288" t="s">
        <v>169</v>
      </c>
      <c r="B8" s="358"/>
      <c r="C8" s="358"/>
      <c r="D8" s="358" t="s">
        <v>10</v>
      </c>
      <c r="E8" s="358"/>
      <c r="F8" s="358"/>
      <c r="G8" s="358"/>
      <c r="H8" s="358"/>
      <c r="I8" s="289">
        <f>SUM(I9)</f>
        <v>24543.16</v>
      </c>
      <c r="J8" s="290">
        <f>I8/$H$60</f>
        <v>1.6199715748094937E-2</v>
      </c>
    </row>
    <row r="9" spans="1:10" ht="15.75" thickBot="1" x14ac:dyDescent="0.25">
      <c r="A9" s="291" t="s">
        <v>191</v>
      </c>
      <c r="B9" s="292" t="s">
        <v>192</v>
      </c>
      <c r="C9" s="292" t="s">
        <v>193</v>
      </c>
      <c r="D9" s="293" t="s">
        <v>194</v>
      </c>
      <c r="E9" s="292" t="s">
        <v>153</v>
      </c>
      <c r="F9" s="292">
        <v>1</v>
      </c>
      <c r="G9" s="321">
        <v>19973.28</v>
      </c>
      <c r="H9" s="321">
        <f>TRUNC(G9 * (1 + 22.88 / 100), 2)</f>
        <v>24543.16</v>
      </c>
      <c r="I9" s="294">
        <f>TRUNC(F9 * H9, 2)</f>
        <v>24543.16</v>
      </c>
      <c r="J9" s="295">
        <f>I9 / $H$60</f>
        <v>1.6199715748094937E-2</v>
      </c>
    </row>
    <row r="10" spans="1:10" ht="15.75" thickBot="1" x14ac:dyDescent="0.25">
      <c r="A10" s="296"/>
      <c r="B10" s="296"/>
      <c r="C10" s="296"/>
      <c r="D10" s="297"/>
      <c r="E10" s="296"/>
      <c r="F10" s="296"/>
      <c r="G10" s="298"/>
      <c r="H10" s="298"/>
      <c r="I10" s="299"/>
      <c r="J10" s="300"/>
    </row>
    <row r="11" spans="1:10" ht="15.75" customHeight="1" x14ac:dyDescent="0.2">
      <c r="A11" s="288" t="s">
        <v>170</v>
      </c>
      <c r="B11" s="358"/>
      <c r="C11" s="358"/>
      <c r="D11" s="358" t="s">
        <v>171</v>
      </c>
      <c r="E11" s="358"/>
      <c r="F11" s="358"/>
      <c r="G11" s="358"/>
      <c r="H11" s="358"/>
      <c r="I11" s="289">
        <f>SUM(I12:I13)</f>
        <v>4913.91</v>
      </c>
      <c r="J11" s="290">
        <f>I11 / $H$60</f>
        <v>3.2434268941620064E-3</v>
      </c>
    </row>
    <row r="12" spans="1:10" ht="15" x14ac:dyDescent="0.2">
      <c r="A12" s="301" t="s">
        <v>195</v>
      </c>
      <c r="B12" s="302" t="s">
        <v>196</v>
      </c>
      <c r="C12" s="302" t="s">
        <v>197</v>
      </c>
      <c r="D12" s="303" t="s">
        <v>198</v>
      </c>
      <c r="E12" s="302" t="s">
        <v>80</v>
      </c>
      <c r="F12" s="302">
        <v>4</v>
      </c>
      <c r="G12" s="322">
        <v>327.04000000000002</v>
      </c>
      <c r="H12" s="322">
        <f>TRUNC(G12 * (1 + 22.88 / 100), 2)</f>
        <v>401.86</v>
      </c>
      <c r="I12" s="304">
        <f>TRUNC(F12 * H12, 2)</f>
        <v>1607.44</v>
      </c>
      <c r="J12" s="305">
        <f>I12 / $H$60</f>
        <v>1.0609909678345301E-3</v>
      </c>
    </row>
    <row r="13" spans="1:10" ht="30.75" thickBot="1" x14ac:dyDescent="0.25">
      <c r="A13" s="291" t="s">
        <v>199</v>
      </c>
      <c r="B13" s="292" t="s">
        <v>200</v>
      </c>
      <c r="C13" s="292" t="s">
        <v>197</v>
      </c>
      <c r="D13" s="293" t="s">
        <v>201</v>
      </c>
      <c r="E13" s="292" t="s">
        <v>80</v>
      </c>
      <c r="F13" s="292">
        <v>9447.06</v>
      </c>
      <c r="G13" s="321">
        <v>0.28999999999999998</v>
      </c>
      <c r="H13" s="321">
        <f>TRUNC(G13 * (1 + 22.88 / 100), 2)</f>
        <v>0.35</v>
      </c>
      <c r="I13" s="294">
        <f>TRUNC(F13 * H13, 2)</f>
        <v>3306.47</v>
      </c>
      <c r="J13" s="295">
        <f>I13 / $H$60</f>
        <v>2.182435926327476E-3</v>
      </c>
    </row>
    <row r="14" spans="1:10" ht="15.75" thickBot="1" x14ac:dyDescent="0.25">
      <c r="A14" s="296"/>
      <c r="B14" s="296"/>
      <c r="C14" s="296"/>
      <c r="D14" s="297"/>
      <c r="E14" s="296"/>
      <c r="F14" s="296"/>
      <c r="G14" s="298"/>
      <c r="H14" s="298"/>
      <c r="I14" s="299"/>
      <c r="J14" s="300"/>
    </row>
    <row r="15" spans="1:10" ht="15.75" x14ac:dyDescent="0.2">
      <c r="A15" s="288" t="s">
        <v>172</v>
      </c>
      <c r="B15" s="306"/>
      <c r="C15" s="306"/>
      <c r="D15" s="307" t="s">
        <v>173</v>
      </c>
      <c r="E15" s="307"/>
      <c r="F15" s="306"/>
      <c r="G15" s="307"/>
      <c r="H15" s="307"/>
      <c r="I15" s="289">
        <f>I16+I20+I22+I27</f>
        <v>345090.43</v>
      </c>
      <c r="J15" s="290">
        <f>I15 / $H$60</f>
        <v>0.22777698036389174</v>
      </c>
    </row>
    <row r="16" spans="1:10" ht="15.75" x14ac:dyDescent="0.2">
      <c r="A16" s="308" t="s">
        <v>202</v>
      </c>
      <c r="B16" s="309"/>
      <c r="C16" s="309"/>
      <c r="D16" s="310" t="s">
        <v>203</v>
      </c>
      <c r="E16" s="310"/>
      <c r="F16" s="309"/>
      <c r="G16" s="310"/>
      <c r="H16" s="310"/>
      <c r="I16" s="311">
        <f>SUM(I17:I19)</f>
        <v>34412.230000000003</v>
      </c>
      <c r="J16" s="312">
        <f>I16 / $H$60</f>
        <v>2.2713796603944441E-2</v>
      </c>
    </row>
    <row r="17" spans="1:10" ht="45" x14ac:dyDescent="0.2">
      <c r="A17" s="301" t="s">
        <v>204</v>
      </c>
      <c r="B17" s="302" t="s">
        <v>205</v>
      </c>
      <c r="C17" s="302" t="s">
        <v>197</v>
      </c>
      <c r="D17" s="303" t="s">
        <v>206</v>
      </c>
      <c r="E17" s="302" t="s">
        <v>82</v>
      </c>
      <c r="F17" s="302">
        <v>2899.75</v>
      </c>
      <c r="G17" s="322">
        <v>6.78</v>
      </c>
      <c r="H17" s="322">
        <f>TRUNC(G17 * (1 + 22.88 / 100), 2)</f>
        <v>8.33</v>
      </c>
      <c r="I17" s="304">
        <f>TRUNC(F17 * H17, 2)</f>
        <v>24154.91</v>
      </c>
      <c r="J17" s="305">
        <f>I17 / $H$60</f>
        <v>1.594345128829441E-2</v>
      </c>
    </row>
    <row r="18" spans="1:10" ht="45" x14ac:dyDescent="0.2">
      <c r="A18" s="301" t="s">
        <v>207</v>
      </c>
      <c r="B18" s="302" t="s">
        <v>208</v>
      </c>
      <c r="C18" s="302" t="s">
        <v>197</v>
      </c>
      <c r="D18" s="303" t="s">
        <v>209</v>
      </c>
      <c r="E18" s="302" t="s">
        <v>80</v>
      </c>
      <c r="F18" s="302">
        <v>9447.06</v>
      </c>
      <c r="G18" s="322">
        <v>0.09</v>
      </c>
      <c r="H18" s="322">
        <f>TRUNC(G18 * (1 + 22.88 / 100), 2)</f>
        <v>0.11</v>
      </c>
      <c r="I18" s="304">
        <f>TRUNC(F18 * H18, 2)</f>
        <v>1039.17</v>
      </c>
      <c r="J18" s="305">
        <f>I18 / $H$60</f>
        <v>6.8590428510215541E-4</v>
      </c>
    </row>
    <row r="19" spans="1:10" ht="45" x14ac:dyDescent="0.2">
      <c r="A19" s="301" t="s">
        <v>210</v>
      </c>
      <c r="B19" s="302" t="s">
        <v>211</v>
      </c>
      <c r="C19" s="302" t="s">
        <v>197</v>
      </c>
      <c r="D19" s="303" t="s">
        <v>212</v>
      </c>
      <c r="E19" s="302" t="s">
        <v>82</v>
      </c>
      <c r="F19" s="302">
        <v>1398.81</v>
      </c>
      <c r="G19" s="322">
        <v>5.37</v>
      </c>
      <c r="H19" s="322">
        <f>TRUNC(G19 * (1 + 22.88 / 100), 2)</f>
        <v>6.59</v>
      </c>
      <c r="I19" s="304">
        <f>TRUNC(F19 * H19, 2)</f>
        <v>9218.15</v>
      </c>
      <c r="J19" s="305">
        <f>I19 / $H$60</f>
        <v>6.0844410305478727E-3</v>
      </c>
    </row>
    <row r="20" spans="1:10" ht="15.75" x14ac:dyDescent="0.2">
      <c r="A20" s="308" t="s">
        <v>213</v>
      </c>
      <c r="B20" s="309"/>
      <c r="C20" s="309"/>
      <c r="D20" s="310" t="s">
        <v>214</v>
      </c>
      <c r="E20" s="310"/>
      <c r="F20" s="309"/>
      <c r="G20" s="310"/>
      <c r="H20" s="310"/>
      <c r="I20" s="311">
        <f>I21</f>
        <v>126855.21</v>
      </c>
      <c r="J20" s="312">
        <f>I20 / $H$60</f>
        <v>8.3730796815279299E-2</v>
      </c>
    </row>
    <row r="21" spans="1:10" ht="60" x14ac:dyDescent="0.2">
      <c r="A21" s="301" t="s">
        <v>215</v>
      </c>
      <c r="B21" s="302" t="s">
        <v>216</v>
      </c>
      <c r="C21" s="302" t="s">
        <v>197</v>
      </c>
      <c r="D21" s="303" t="s">
        <v>217</v>
      </c>
      <c r="E21" s="302" t="s">
        <v>82</v>
      </c>
      <c r="F21" s="302">
        <v>2834.12</v>
      </c>
      <c r="G21" s="322">
        <v>36.43</v>
      </c>
      <c r="H21" s="322">
        <f>TRUNC(G21 * (1 + 22.88 / 100), 2)</f>
        <v>44.76</v>
      </c>
      <c r="I21" s="304">
        <f>TRUNC(F21 * H21, 2)</f>
        <v>126855.21</v>
      </c>
      <c r="J21" s="305">
        <f>I21 / $H$60</f>
        <v>8.3730796815279299E-2</v>
      </c>
    </row>
    <row r="22" spans="1:10" ht="15.75" x14ac:dyDescent="0.2">
      <c r="A22" s="308" t="s">
        <v>218</v>
      </c>
      <c r="B22" s="309"/>
      <c r="C22" s="309"/>
      <c r="D22" s="310" t="s">
        <v>219</v>
      </c>
      <c r="E22" s="310"/>
      <c r="F22" s="309"/>
      <c r="G22" s="310"/>
      <c r="H22" s="310"/>
      <c r="I22" s="311">
        <f>SUM(I23:I26)</f>
        <v>168436.45</v>
      </c>
      <c r="J22" s="312">
        <f>I22 /$H$60</f>
        <v>0.11117649934312475</v>
      </c>
    </row>
    <row r="23" spans="1:10" ht="45" x14ac:dyDescent="0.2">
      <c r="A23" s="301" t="s">
        <v>220</v>
      </c>
      <c r="B23" s="302" t="s">
        <v>221</v>
      </c>
      <c r="C23" s="302" t="s">
        <v>197</v>
      </c>
      <c r="D23" s="303" t="s">
        <v>222</v>
      </c>
      <c r="E23" s="302" t="s">
        <v>80</v>
      </c>
      <c r="F23" s="302">
        <v>9447.06</v>
      </c>
      <c r="G23" s="322">
        <v>0.43</v>
      </c>
      <c r="H23" s="322">
        <f>TRUNC(G23 * (1 + 22.88 / 100), 2)</f>
        <v>0.52</v>
      </c>
      <c r="I23" s="304">
        <f>TRUNC(F23 * H23, 2)</f>
        <v>4912.47</v>
      </c>
      <c r="J23" s="305">
        <f>I23 / $H$60</f>
        <v>3.2424764219865713E-3</v>
      </c>
    </row>
    <row r="24" spans="1:10" ht="45" x14ac:dyDescent="0.2">
      <c r="A24" s="301" t="s">
        <v>223</v>
      </c>
      <c r="B24" s="302" t="s">
        <v>224</v>
      </c>
      <c r="C24" s="302" t="s">
        <v>197</v>
      </c>
      <c r="D24" s="303" t="s">
        <v>225</v>
      </c>
      <c r="E24" s="302" t="s">
        <v>226</v>
      </c>
      <c r="F24" s="302">
        <v>40223.08</v>
      </c>
      <c r="G24" s="322">
        <v>2.0299999999999998</v>
      </c>
      <c r="H24" s="322">
        <f>TRUNC(G24 * (1 + 22.88 / 100), 2)</f>
        <v>2.4900000000000002</v>
      </c>
      <c r="I24" s="304">
        <f>TRUNC(F24 * H24, 2)</f>
        <v>100155.46</v>
      </c>
      <c r="J24" s="305">
        <f>I24 /$H$60</f>
        <v>6.6107623574946858E-2</v>
      </c>
    </row>
    <row r="25" spans="1:10" ht="60" x14ac:dyDescent="0.2">
      <c r="A25" s="301" t="s">
        <v>227</v>
      </c>
      <c r="B25" s="302" t="s">
        <v>228</v>
      </c>
      <c r="C25" s="302" t="s">
        <v>197</v>
      </c>
      <c r="D25" s="303" t="s">
        <v>229</v>
      </c>
      <c r="E25" s="302" t="s">
        <v>82</v>
      </c>
      <c r="F25" s="302">
        <v>6593.95</v>
      </c>
      <c r="G25" s="322">
        <v>5.66</v>
      </c>
      <c r="H25" s="322">
        <f>TRUNC(G25 * (1 + 22.88 / 100), 2)</f>
        <v>6.95</v>
      </c>
      <c r="I25" s="304">
        <f>TRUNC(F25 * H25, 2)</f>
        <v>45827.95</v>
      </c>
      <c r="J25" s="305">
        <f>I25 / $H$60</f>
        <v>3.0248743980722421E-2</v>
      </c>
    </row>
    <row r="26" spans="1:10" ht="15.75" x14ac:dyDescent="0.2">
      <c r="A26" s="323" t="s">
        <v>230</v>
      </c>
      <c r="B26" s="324" t="s">
        <v>231</v>
      </c>
      <c r="C26" s="324" t="s">
        <v>193</v>
      </c>
      <c r="D26" s="325" t="s">
        <v>232</v>
      </c>
      <c r="E26" s="324" t="s">
        <v>82</v>
      </c>
      <c r="F26" s="324">
        <v>3334.71</v>
      </c>
      <c r="G26" s="326">
        <v>4.5</v>
      </c>
      <c r="H26" s="326">
        <f>TRUNC(G26 * (1 + 17 / 100), 2)</f>
        <v>5.26</v>
      </c>
      <c r="I26" s="327">
        <f>TRUNC(F26 * TRUNC(G26 * (1 + 17 / 100), 2), 2)</f>
        <v>17540.57</v>
      </c>
      <c r="J26" s="328">
        <f>I26 / $H$60</f>
        <v>1.1577655365468896E-2</v>
      </c>
    </row>
    <row r="27" spans="1:10" ht="15.75" x14ac:dyDescent="0.2">
      <c r="A27" s="308" t="s">
        <v>233</v>
      </c>
      <c r="B27" s="309"/>
      <c r="C27" s="309"/>
      <c r="D27" s="310" t="s">
        <v>234</v>
      </c>
      <c r="E27" s="310"/>
      <c r="F27" s="309"/>
      <c r="G27" s="310"/>
      <c r="H27" s="310"/>
      <c r="I27" s="311">
        <f>SUM(I28:I30)</f>
        <v>15386.539999999999</v>
      </c>
      <c r="J27" s="312">
        <f>I27 /$H$60</f>
        <v>1.0155887601543267E-2</v>
      </c>
    </row>
    <row r="28" spans="1:10" ht="15" x14ac:dyDescent="0.2">
      <c r="A28" s="301" t="s">
        <v>235</v>
      </c>
      <c r="B28" s="302" t="s">
        <v>236</v>
      </c>
      <c r="C28" s="302" t="s">
        <v>197</v>
      </c>
      <c r="D28" s="303" t="s">
        <v>237</v>
      </c>
      <c r="E28" s="302" t="s">
        <v>82</v>
      </c>
      <c r="F28" s="302">
        <v>1608.63</v>
      </c>
      <c r="G28" s="322">
        <v>1.1200000000000001</v>
      </c>
      <c r="H28" s="322">
        <f>TRUNC(G28 * (1 + 22.88 / 100), 2)</f>
        <v>1.37</v>
      </c>
      <c r="I28" s="304">
        <f>TRUNC(F28 * H28, 2)</f>
        <v>2203.8200000000002</v>
      </c>
      <c r="J28" s="305">
        <f>I28 /$H$60</f>
        <v>1.4546316594915482E-3</v>
      </c>
    </row>
    <row r="29" spans="1:10" ht="30" x14ac:dyDescent="0.2">
      <c r="A29" s="301" t="s">
        <v>238</v>
      </c>
      <c r="B29" s="302" t="s">
        <v>224</v>
      </c>
      <c r="C29" s="302" t="s">
        <v>197</v>
      </c>
      <c r="D29" s="303" t="s">
        <v>225</v>
      </c>
      <c r="E29" s="302" t="s">
        <v>226</v>
      </c>
      <c r="F29" s="302">
        <v>804.32</v>
      </c>
      <c r="G29" s="322">
        <v>2.0299999999999998</v>
      </c>
      <c r="H29" s="322">
        <f>TRUNC(G29 * (1 + 22.88 / 100), 2)</f>
        <v>2.4900000000000002</v>
      </c>
      <c r="I29" s="304">
        <f>TRUNC(F29 * H29, 2)</f>
        <v>2002.75</v>
      </c>
      <c r="J29" s="305">
        <f>I29 / $H$60</f>
        <v>1.3219153814951756E-3</v>
      </c>
    </row>
    <row r="30" spans="1:10" ht="60.75" thickBot="1" x14ac:dyDescent="0.25">
      <c r="A30" s="291" t="s">
        <v>239</v>
      </c>
      <c r="B30" s="292" t="s">
        <v>228</v>
      </c>
      <c r="C30" s="292" t="s">
        <v>197</v>
      </c>
      <c r="D30" s="293" t="s">
        <v>229</v>
      </c>
      <c r="E30" s="292" t="s">
        <v>82</v>
      </c>
      <c r="F30" s="292">
        <v>1608.63</v>
      </c>
      <c r="G30" s="321">
        <v>5.66</v>
      </c>
      <c r="H30" s="321">
        <f>TRUNC(G30 * (1 + 22.88 / 100), 2)</f>
        <v>6.95</v>
      </c>
      <c r="I30" s="294">
        <f>TRUNC(F30 * H30, 2)</f>
        <v>11179.97</v>
      </c>
      <c r="J30" s="295">
        <f>I30 /$H$60</f>
        <v>7.3793405605565437E-3</v>
      </c>
    </row>
    <row r="31" spans="1:10" ht="15.75" thickBot="1" x14ac:dyDescent="0.25">
      <c r="A31" s="296"/>
      <c r="B31" s="296"/>
      <c r="C31" s="296"/>
      <c r="D31" s="297"/>
      <c r="E31" s="296"/>
      <c r="F31" s="296"/>
      <c r="G31" s="298"/>
      <c r="H31" s="298"/>
      <c r="I31" s="299"/>
      <c r="J31" s="300"/>
    </row>
    <row r="32" spans="1:10" ht="15.75" x14ac:dyDescent="0.2">
      <c r="A32" s="288" t="s">
        <v>174</v>
      </c>
      <c r="B32" s="306"/>
      <c r="C32" s="306"/>
      <c r="D32" s="307" t="s">
        <v>175</v>
      </c>
      <c r="E32" s="307"/>
      <c r="F32" s="306"/>
      <c r="G32" s="307"/>
      <c r="H32" s="307"/>
      <c r="I32" s="289">
        <f>SUM(I33:I37)</f>
        <v>369108.3</v>
      </c>
      <c r="J32" s="290">
        <f>I32 / $H$60</f>
        <v>0.24362997838349057</v>
      </c>
    </row>
    <row r="33" spans="1:10" ht="60" x14ac:dyDescent="0.2">
      <c r="A33" s="301" t="s">
        <v>240</v>
      </c>
      <c r="B33" s="302" t="s">
        <v>241</v>
      </c>
      <c r="C33" s="302" t="s">
        <v>197</v>
      </c>
      <c r="D33" s="303" t="s">
        <v>242</v>
      </c>
      <c r="E33" s="302" t="s">
        <v>243</v>
      </c>
      <c r="F33" s="302">
        <v>11399.39</v>
      </c>
      <c r="G33" s="322">
        <v>0.74</v>
      </c>
      <c r="H33" s="322">
        <f>TRUNC(G33 * (1 + 22.88 / 100), 2)</f>
        <v>0.9</v>
      </c>
      <c r="I33" s="304">
        <f>TRUNC(F33 * H33, 2)</f>
        <v>10259.450000000001</v>
      </c>
      <c r="J33" s="305">
        <f>I33 /$H$60</f>
        <v>6.7717512224095269E-3</v>
      </c>
    </row>
    <row r="34" spans="1:10" ht="45" x14ac:dyDescent="0.2">
      <c r="A34" s="301" t="s">
        <v>244</v>
      </c>
      <c r="B34" s="302" t="s">
        <v>245</v>
      </c>
      <c r="C34" s="302" t="s">
        <v>197</v>
      </c>
      <c r="D34" s="303" t="s">
        <v>246</v>
      </c>
      <c r="E34" s="302" t="s">
        <v>226</v>
      </c>
      <c r="F34" s="302">
        <v>49837.98</v>
      </c>
      <c r="G34" s="322">
        <v>0.74</v>
      </c>
      <c r="H34" s="322">
        <f>TRUNC(G34 * (1 + 22.88 / 100), 2)</f>
        <v>0.9</v>
      </c>
      <c r="I34" s="304">
        <f>TRUNC(F34 * H34, 2)</f>
        <v>44854.18</v>
      </c>
      <c r="J34" s="305">
        <f>I34 /$H$60</f>
        <v>2.9606006973587954E-2</v>
      </c>
    </row>
    <row r="35" spans="1:10" ht="15" x14ac:dyDescent="0.2">
      <c r="A35" s="301" t="s">
        <v>247</v>
      </c>
      <c r="B35" s="302" t="s">
        <v>208</v>
      </c>
      <c r="C35" s="302" t="s">
        <v>197</v>
      </c>
      <c r="D35" s="303" t="s">
        <v>209</v>
      </c>
      <c r="E35" s="302" t="s">
        <v>80</v>
      </c>
      <c r="F35" s="302">
        <v>7307.3</v>
      </c>
      <c r="G35" s="322">
        <v>0.09</v>
      </c>
      <c r="H35" s="322">
        <f>TRUNC(G35 * (1 + 22.88 / 100), 2)</f>
        <v>0.11</v>
      </c>
      <c r="I35" s="304">
        <f>TRUNC(F35 * H35, 2)</f>
        <v>803.8</v>
      </c>
      <c r="J35" s="305">
        <f>I35 /$H$60</f>
        <v>5.3054828792701138E-4</v>
      </c>
    </row>
    <row r="36" spans="1:10" ht="45" x14ac:dyDescent="0.2">
      <c r="A36" s="301" t="s">
        <v>248</v>
      </c>
      <c r="B36" s="302" t="s">
        <v>249</v>
      </c>
      <c r="C36" s="302" t="s">
        <v>193</v>
      </c>
      <c r="D36" s="303" t="s">
        <v>250</v>
      </c>
      <c r="E36" s="302" t="s">
        <v>80</v>
      </c>
      <c r="F36" s="302">
        <v>7307.3</v>
      </c>
      <c r="G36" s="322">
        <v>25.15</v>
      </c>
      <c r="H36" s="322">
        <f>TRUNC(G36 * (1 + 22.88 / 100), 2)</f>
        <v>30.9</v>
      </c>
      <c r="I36" s="304">
        <f>TRUNC(F36 * H36, 2)</f>
        <v>225795.57</v>
      </c>
      <c r="J36" s="305">
        <f>I36 / $H$60</f>
        <v>0.14903639348719044</v>
      </c>
    </row>
    <row r="37" spans="1:10" ht="30.75" thickBot="1" x14ac:dyDescent="0.25">
      <c r="A37" s="291" t="s">
        <v>251</v>
      </c>
      <c r="B37" s="292" t="s">
        <v>252</v>
      </c>
      <c r="C37" s="292" t="s">
        <v>193</v>
      </c>
      <c r="D37" s="293" t="s">
        <v>253</v>
      </c>
      <c r="E37" s="292" t="s">
        <v>80</v>
      </c>
      <c r="F37" s="292">
        <v>7307.3</v>
      </c>
      <c r="G37" s="321">
        <v>9.74</v>
      </c>
      <c r="H37" s="321">
        <f>TRUNC(G37 * (1 + 22.88 / 100), 2)</f>
        <v>11.96</v>
      </c>
      <c r="I37" s="294">
        <f>TRUNC(F37 * H37, 2)</f>
        <v>87395.3</v>
      </c>
      <c r="J37" s="295">
        <f>I37 / $H$60</f>
        <v>5.7685278412375647E-2</v>
      </c>
    </row>
    <row r="38" spans="1:10" ht="15.75" thickBot="1" x14ac:dyDescent="0.25">
      <c r="A38" s="296"/>
      <c r="B38" s="296"/>
      <c r="C38" s="296"/>
      <c r="D38" s="297"/>
      <c r="E38" s="296"/>
      <c r="F38" s="296"/>
      <c r="G38" s="298"/>
      <c r="H38" s="298"/>
      <c r="I38" s="299"/>
      <c r="J38" s="300"/>
    </row>
    <row r="39" spans="1:10" ht="15.75" x14ac:dyDescent="0.2">
      <c r="A39" s="288" t="s">
        <v>176</v>
      </c>
      <c r="B39" s="306"/>
      <c r="C39" s="306"/>
      <c r="D39" s="307" t="s">
        <v>177</v>
      </c>
      <c r="E39" s="307"/>
      <c r="F39" s="306"/>
      <c r="G39" s="307"/>
      <c r="H39" s="307"/>
      <c r="I39" s="313">
        <f>SUM(I40:I49)</f>
        <v>727781.1399999999</v>
      </c>
      <c r="J39" s="290">
        <f>I39 / $H$60</f>
        <v>0.48037203012262825</v>
      </c>
    </row>
    <row r="40" spans="1:10" ht="48" customHeight="1" x14ac:dyDescent="0.2">
      <c r="A40" s="301" t="s">
        <v>254</v>
      </c>
      <c r="B40" s="302" t="s">
        <v>255</v>
      </c>
      <c r="C40" s="302" t="s">
        <v>197</v>
      </c>
      <c r="D40" s="303" t="s">
        <v>256</v>
      </c>
      <c r="E40" s="302" t="s">
        <v>257</v>
      </c>
      <c r="F40" s="302">
        <v>2173.6</v>
      </c>
      <c r="G40" s="322">
        <v>51.6</v>
      </c>
      <c r="H40" s="322">
        <f t="shared" ref="H40:H49" si="0">TRUNC(G40 * (1 + 22.88 / 100), 2)</f>
        <v>63.4</v>
      </c>
      <c r="I40" s="314">
        <f t="shared" ref="I40:I49" si="1">TRUNC(F40 * H40, 2)</f>
        <v>137806.24</v>
      </c>
      <c r="J40" s="305">
        <f>I40 / $H$60</f>
        <v>9.0959025500944063E-2</v>
      </c>
    </row>
    <row r="41" spans="1:10" ht="45" x14ac:dyDescent="0.2">
      <c r="A41" s="301" t="s">
        <v>258</v>
      </c>
      <c r="B41" s="302" t="s">
        <v>259</v>
      </c>
      <c r="C41" s="302" t="s">
        <v>197</v>
      </c>
      <c r="D41" s="303" t="s">
        <v>260</v>
      </c>
      <c r="E41" s="302" t="s">
        <v>82</v>
      </c>
      <c r="F41" s="302">
        <v>160.4</v>
      </c>
      <c r="G41" s="322">
        <v>687.22</v>
      </c>
      <c r="H41" s="322">
        <f t="shared" si="0"/>
        <v>844.45</v>
      </c>
      <c r="I41" s="314">
        <f t="shared" si="1"/>
        <v>135449.78</v>
      </c>
      <c r="J41" s="305">
        <f>I41 /$H$60</f>
        <v>8.9403643790856371E-2</v>
      </c>
    </row>
    <row r="42" spans="1:10" ht="45" x14ac:dyDescent="0.2">
      <c r="A42" s="301" t="s">
        <v>261</v>
      </c>
      <c r="B42" s="302" t="s">
        <v>262</v>
      </c>
      <c r="C42" s="302" t="s">
        <v>197</v>
      </c>
      <c r="D42" s="303" t="s">
        <v>263</v>
      </c>
      <c r="E42" s="302" t="s">
        <v>257</v>
      </c>
      <c r="F42" s="302">
        <v>54.24</v>
      </c>
      <c r="G42" s="322">
        <v>55.33</v>
      </c>
      <c r="H42" s="322">
        <f t="shared" si="0"/>
        <v>67.98</v>
      </c>
      <c r="I42" s="314">
        <f t="shared" si="1"/>
        <v>3687.23</v>
      </c>
      <c r="J42" s="305">
        <f>I42 /$H$60</f>
        <v>2.4337566107154943E-3</v>
      </c>
    </row>
    <row r="43" spans="1:10" ht="15" x14ac:dyDescent="0.2">
      <c r="A43" s="301" t="s">
        <v>264</v>
      </c>
      <c r="B43" s="302" t="s">
        <v>265</v>
      </c>
      <c r="C43" s="302" t="s">
        <v>266</v>
      </c>
      <c r="D43" s="303" t="s">
        <v>267</v>
      </c>
      <c r="E43" s="302" t="s">
        <v>268</v>
      </c>
      <c r="F43" s="302">
        <v>12</v>
      </c>
      <c r="G43" s="322">
        <v>1878.83</v>
      </c>
      <c r="H43" s="322">
        <f t="shared" si="0"/>
        <v>2308.6999999999998</v>
      </c>
      <c r="I43" s="314">
        <f t="shared" si="1"/>
        <v>27704.400000000001</v>
      </c>
      <c r="J43" s="305">
        <f>I43 /$H$60</f>
        <v>1.8286292595229032E-2</v>
      </c>
    </row>
    <row r="44" spans="1:10" ht="15" x14ac:dyDescent="0.2">
      <c r="A44" s="301" t="s">
        <v>269</v>
      </c>
      <c r="B44" s="302" t="s">
        <v>270</v>
      </c>
      <c r="C44" s="302" t="s">
        <v>266</v>
      </c>
      <c r="D44" s="303" t="s">
        <v>271</v>
      </c>
      <c r="E44" s="302" t="s">
        <v>268</v>
      </c>
      <c r="F44" s="302">
        <v>12</v>
      </c>
      <c r="G44" s="322">
        <v>1535.14</v>
      </c>
      <c r="H44" s="322">
        <f t="shared" si="0"/>
        <v>1886.38</v>
      </c>
      <c r="I44" s="314">
        <f t="shared" si="1"/>
        <v>22636.560000000001</v>
      </c>
      <c r="J44" s="305">
        <f>I44 /$H$60</f>
        <v>1.4941264185813723E-2</v>
      </c>
    </row>
    <row r="45" spans="1:10" ht="15" x14ac:dyDescent="0.2">
      <c r="A45" s="301" t="s">
        <v>272</v>
      </c>
      <c r="B45" s="302" t="s">
        <v>273</v>
      </c>
      <c r="C45" s="302" t="s">
        <v>266</v>
      </c>
      <c r="D45" s="303" t="s">
        <v>274</v>
      </c>
      <c r="E45" s="302" t="s">
        <v>268</v>
      </c>
      <c r="F45" s="302">
        <v>29</v>
      </c>
      <c r="G45" s="322">
        <v>914.88</v>
      </c>
      <c r="H45" s="322">
        <f t="shared" si="0"/>
        <v>1124.2</v>
      </c>
      <c r="I45" s="314">
        <f t="shared" si="1"/>
        <v>32601.8</v>
      </c>
      <c r="J45" s="305">
        <f>I45 /$H$60</f>
        <v>2.1518822061879623E-2</v>
      </c>
    </row>
    <row r="46" spans="1:10" ht="15" x14ac:dyDescent="0.2">
      <c r="A46" s="301" t="s">
        <v>275</v>
      </c>
      <c r="B46" s="302" t="s">
        <v>276</v>
      </c>
      <c r="C46" s="302" t="s">
        <v>266</v>
      </c>
      <c r="D46" s="303" t="s">
        <v>277</v>
      </c>
      <c r="E46" s="302" t="s">
        <v>268</v>
      </c>
      <c r="F46" s="302">
        <v>3</v>
      </c>
      <c r="G46" s="322">
        <v>1646.82</v>
      </c>
      <c r="H46" s="322">
        <f t="shared" si="0"/>
        <v>2023.61</v>
      </c>
      <c r="I46" s="314">
        <f t="shared" si="1"/>
        <v>6070.83</v>
      </c>
      <c r="J46" s="305">
        <f>I46 /$H$60</f>
        <v>4.0070520811096525E-3</v>
      </c>
    </row>
    <row r="47" spans="1:10" ht="45" x14ac:dyDescent="0.2">
      <c r="A47" s="301" t="s">
        <v>278</v>
      </c>
      <c r="B47" s="302" t="s">
        <v>279</v>
      </c>
      <c r="C47" s="302" t="s">
        <v>197</v>
      </c>
      <c r="D47" s="303" t="s">
        <v>280</v>
      </c>
      <c r="E47" s="302" t="s">
        <v>257</v>
      </c>
      <c r="F47" s="302">
        <v>137</v>
      </c>
      <c r="G47" s="322">
        <v>126.29</v>
      </c>
      <c r="H47" s="322">
        <f t="shared" si="0"/>
        <v>155.18</v>
      </c>
      <c r="I47" s="314">
        <f t="shared" si="1"/>
        <v>21259.66</v>
      </c>
      <c r="J47" s="305">
        <f>I47 /$H$60</f>
        <v>1.4032441173065896E-2</v>
      </c>
    </row>
    <row r="48" spans="1:10" ht="45" x14ac:dyDescent="0.2">
      <c r="A48" s="301" t="s">
        <v>281</v>
      </c>
      <c r="B48" s="302" t="s">
        <v>282</v>
      </c>
      <c r="C48" s="302" t="s">
        <v>197</v>
      </c>
      <c r="D48" s="303" t="s">
        <v>283</v>
      </c>
      <c r="E48" s="302" t="s">
        <v>257</v>
      </c>
      <c r="F48" s="302">
        <v>596</v>
      </c>
      <c r="G48" s="322">
        <v>178.26</v>
      </c>
      <c r="H48" s="322">
        <f t="shared" si="0"/>
        <v>219.04</v>
      </c>
      <c r="I48" s="314">
        <f t="shared" si="1"/>
        <v>130547.84</v>
      </c>
      <c r="J48" s="305">
        <f>I48 / $H$60</f>
        <v>8.6168117696652669E-2</v>
      </c>
    </row>
    <row r="49" spans="1:10" ht="45.75" thickBot="1" x14ac:dyDescent="0.25">
      <c r="A49" s="291" t="s">
        <v>284</v>
      </c>
      <c r="B49" s="292" t="s">
        <v>285</v>
      </c>
      <c r="C49" s="292" t="s">
        <v>197</v>
      </c>
      <c r="D49" s="293" t="s">
        <v>286</v>
      </c>
      <c r="E49" s="292" t="s">
        <v>257</v>
      </c>
      <c r="F49" s="292">
        <v>405</v>
      </c>
      <c r="G49" s="321">
        <v>422.01</v>
      </c>
      <c r="H49" s="321">
        <f t="shared" si="0"/>
        <v>518.55999999999995</v>
      </c>
      <c r="I49" s="315">
        <f t="shared" si="1"/>
        <v>210016.8</v>
      </c>
      <c r="J49" s="295">
        <f>I49 / $H$60</f>
        <v>0.13862161442636176</v>
      </c>
    </row>
    <row r="50" spans="1:10" ht="15.75" thickBot="1" x14ac:dyDescent="0.25">
      <c r="A50" s="296"/>
      <c r="B50" s="296"/>
      <c r="C50" s="296"/>
      <c r="D50" s="297"/>
      <c r="E50" s="296"/>
      <c r="F50" s="296"/>
      <c r="G50" s="298"/>
      <c r="H50" s="298"/>
      <c r="I50" s="299"/>
      <c r="J50" s="300"/>
    </row>
    <row r="51" spans="1:10" ht="15.75" x14ac:dyDescent="0.2">
      <c r="A51" s="288" t="s">
        <v>178</v>
      </c>
      <c r="B51" s="306"/>
      <c r="C51" s="306"/>
      <c r="D51" s="307" t="s">
        <v>179</v>
      </c>
      <c r="E51" s="307"/>
      <c r="F51" s="306"/>
      <c r="G51" s="307"/>
      <c r="H51" s="307"/>
      <c r="I51" s="289">
        <f>SUM(I52:I54)</f>
        <v>35451.340000000004</v>
      </c>
      <c r="J51" s="290">
        <f>I51 / $H$60</f>
        <v>2.3399661286039288E-2</v>
      </c>
    </row>
    <row r="52" spans="1:10" ht="30" x14ac:dyDescent="0.2">
      <c r="A52" s="301" t="s">
        <v>287</v>
      </c>
      <c r="B52" s="302" t="s">
        <v>288</v>
      </c>
      <c r="C52" s="302" t="s">
        <v>197</v>
      </c>
      <c r="D52" s="303" t="s">
        <v>289</v>
      </c>
      <c r="E52" s="302" t="s">
        <v>80</v>
      </c>
      <c r="F52" s="302">
        <v>193.55</v>
      </c>
      <c r="G52" s="322">
        <v>13.06</v>
      </c>
      <c r="H52" s="322">
        <f>TRUNC(G52 * (1 + 22.88 / 100), 2)</f>
        <v>16.04</v>
      </c>
      <c r="I52" s="304">
        <f>TRUNC(F52 * H52, 2)</f>
        <v>3104.54</v>
      </c>
      <c r="J52" s="305">
        <f>I52 /$H$60</f>
        <v>2.0491520052263301E-3</v>
      </c>
    </row>
    <row r="53" spans="1:10" ht="15" x14ac:dyDescent="0.2">
      <c r="A53" s="301" t="s">
        <v>290</v>
      </c>
      <c r="B53" s="302" t="s">
        <v>291</v>
      </c>
      <c r="C53" s="302" t="s">
        <v>292</v>
      </c>
      <c r="D53" s="303" t="s">
        <v>293</v>
      </c>
      <c r="E53" s="302" t="s">
        <v>153</v>
      </c>
      <c r="F53" s="302">
        <v>54</v>
      </c>
      <c r="G53" s="322">
        <v>367.98</v>
      </c>
      <c r="H53" s="322">
        <f>TRUNC(G53 * (1 + 22.88 / 100), 2)</f>
        <v>452.17</v>
      </c>
      <c r="I53" s="304">
        <f>TRUNC(F53 * H53, 2)</f>
        <v>24417.18</v>
      </c>
      <c r="J53" s="305">
        <f>I53 /$H$60</f>
        <v>1.6116562633746785E-2</v>
      </c>
    </row>
    <row r="54" spans="1:10" ht="16.5" thickBot="1" x14ac:dyDescent="0.25">
      <c r="A54" s="349" t="s">
        <v>294</v>
      </c>
      <c r="B54" s="350" t="s">
        <v>295</v>
      </c>
      <c r="C54" s="350" t="s">
        <v>197</v>
      </c>
      <c r="D54" s="351" t="s">
        <v>296</v>
      </c>
      <c r="E54" s="350" t="s">
        <v>80</v>
      </c>
      <c r="F54" s="350">
        <v>13.04</v>
      </c>
      <c r="G54" s="354">
        <v>519.75</v>
      </c>
      <c r="H54" s="354">
        <f>TRUNC(G54 * (1 + 17 / 100), 2)</f>
        <v>608.1</v>
      </c>
      <c r="I54" s="352">
        <f>TRUNC(F54 * TRUNC(G54 * (1 + 17 / 100), 2), 2)</f>
        <v>7929.62</v>
      </c>
      <c r="J54" s="353">
        <f>I54 /$H$60</f>
        <v>5.2339466470661712E-3</v>
      </c>
    </row>
    <row r="55" spans="1:10" ht="15.75" thickBot="1" x14ac:dyDescent="0.25">
      <c r="A55" s="296"/>
      <c r="B55" s="296"/>
      <c r="C55" s="296"/>
      <c r="D55" s="297"/>
      <c r="E55" s="296"/>
      <c r="F55" s="296"/>
      <c r="G55" s="298"/>
      <c r="H55" s="298"/>
      <c r="I55" s="299"/>
      <c r="J55" s="300"/>
    </row>
    <row r="56" spans="1:10" ht="15.75" x14ac:dyDescent="0.2">
      <c r="A56" s="288" t="s">
        <v>180</v>
      </c>
      <c r="B56" s="306"/>
      <c r="C56" s="306"/>
      <c r="D56" s="307" t="s">
        <v>181</v>
      </c>
      <c r="E56" s="307"/>
      <c r="F56" s="306"/>
      <c r="G56" s="307"/>
      <c r="H56" s="307"/>
      <c r="I56" s="289">
        <f>SUM(I57:I58)</f>
        <v>8148.18</v>
      </c>
      <c r="J56" s="290">
        <f>I56 / $H$60</f>
        <v>5.3782072016933516E-3</v>
      </c>
    </row>
    <row r="57" spans="1:10" ht="30" x14ac:dyDescent="0.2">
      <c r="A57" s="301" t="s">
        <v>297</v>
      </c>
      <c r="B57" s="302" t="s">
        <v>298</v>
      </c>
      <c r="C57" s="302" t="s">
        <v>193</v>
      </c>
      <c r="D57" s="303" t="s">
        <v>152</v>
      </c>
      <c r="E57" s="302" t="s">
        <v>153</v>
      </c>
      <c r="F57" s="302">
        <v>1</v>
      </c>
      <c r="G57" s="322">
        <v>3315.51</v>
      </c>
      <c r="H57" s="322">
        <f>TRUNC(G57 * (1 + 22.88 / 100), 2)</f>
        <v>4074.09</v>
      </c>
      <c r="I57" s="304">
        <f>TRUNC(F57 * H57, 2)</f>
        <v>4074.09</v>
      </c>
      <c r="J57" s="305">
        <f>I57 /$H$60</f>
        <v>2.6891036008466758E-3</v>
      </c>
    </row>
    <row r="58" spans="1:10" ht="30.75" thickBot="1" x14ac:dyDescent="0.25">
      <c r="A58" s="291" t="s">
        <v>299</v>
      </c>
      <c r="B58" s="292" t="s">
        <v>300</v>
      </c>
      <c r="C58" s="292" t="s">
        <v>193</v>
      </c>
      <c r="D58" s="293" t="s">
        <v>158</v>
      </c>
      <c r="E58" s="292" t="s">
        <v>153</v>
      </c>
      <c r="F58" s="292">
        <v>1</v>
      </c>
      <c r="G58" s="321">
        <v>3315.51</v>
      </c>
      <c r="H58" s="321">
        <f>TRUNC(G58 * (1 + 22.88 / 100), 2)</f>
        <v>4074.09</v>
      </c>
      <c r="I58" s="294">
        <f>TRUNC(F58 * H58, 2)</f>
        <v>4074.09</v>
      </c>
      <c r="J58" s="295">
        <f>I58 /$H$60</f>
        <v>2.6891036008466758E-3</v>
      </c>
    </row>
    <row r="59" spans="1:10" ht="15" x14ac:dyDescent="0.2">
      <c r="A59" s="316"/>
      <c r="B59" s="316"/>
      <c r="C59" s="316"/>
      <c r="D59" s="316"/>
      <c r="E59" s="316"/>
      <c r="F59" s="316"/>
      <c r="G59" s="316"/>
      <c r="H59" s="316"/>
      <c r="I59" s="316"/>
      <c r="J59" s="316"/>
    </row>
    <row r="60" spans="1:10" ht="15.75" x14ac:dyDescent="0.2">
      <c r="A60" s="284"/>
      <c r="B60" s="284"/>
      <c r="C60" s="284"/>
      <c r="D60" s="317"/>
      <c r="E60" s="318"/>
      <c r="F60" s="284" t="s">
        <v>184</v>
      </c>
      <c r="G60" s="284"/>
      <c r="H60" s="319">
        <f>I56+I51+I39+I32+I15+I11+I8</f>
        <v>1515036.4599999997</v>
      </c>
      <c r="I60" s="319"/>
      <c r="J60" s="319"/>
    </row>
    <row r="61" spans="1:10" ht="60" customHeight="1" x14ac:dyDescent="0.2">
      <c r="A61" s="285"/>
      <c r="B61" s="285"/>
      <c r="C61" s="285"/>
      <c r="D61" s="285"/>
      <c r="E61" s="285"/>
      <c r="F61" s="285"/>
      <c r="G61" s="285"/>
      <c r="H61" s="285"/>
      <c r="I61" s="285"/>
      <c r="J61" s="285"/>
    </row>
    <row r="62" spans="1:10" ht="69.95" customHeight="1" x14ac:dyDescent="0.2">
      <c r="A62" s="320" t="s">
        <v>590</v>
      </c>
      <c r="B62" s="287"/>
      <c r="C62" s="287"/>
      <c r="D62" s="287"/>
      <c r="E62" s="287"/>
      <c r="F62" s="287"/>
      <c r="G62" s="287"/>
      <c r="H62" s="287"/>
      <c r="I62" s="287"/>
      <c r="J62" s="287"/>
    </row>
  </sheetData>
  <mergeCells count="11">
    <mergeCell ref="D2:D4"/>
    <mergeCell ref="A1:C4"/>
    <mergeCell ref="A60:C60"/>
    <mergeCell ref="F60:G60"/>
    <mergeCell ref="H60:J60"/>
    <mergeCell ref="A62:J62"/>
    <mergeCell ref="A5:J5"/>
    <mergeCell ref="I1:J1"/>
    <mergeCell ref="E1:G1"/>
    <mergeCell ref="E2:G4"/>
    <mergeCell ref="I2:J4"/>
  </mergeCells>
  <pageMargins left="0.98425196850393704" right="0.78740157480314965" top="0.59055118110236227" bottom="0.59055118110236227" header="0.51181102362204722" footer="0.51181102362204722"/>
  <pageSetup paperSize="9" scale="40" fitToHeight="0" orientation="portrait" r:id="rId1"/>
  <headerFooter>
    <oddHeader>&amp;L &amp;CPrefeitura Municipal de Porto dos Gaúchos - MT
CNPJ: 03.204.187/0001-33 &amp;R</oddHeader>
    <oddFooter>&amp;L &amp;CPraça Leopoldina Wilke n°  - Centro - Porto dos Gaúchos / MT
(66)3526-2011 / planejamento@portodosgauchos.mt.gov.br &amp;R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OutlineSymbols="0" showWhiteSpace="0" workbookViewId="0">
      <selection activeCell="B9" sqref="B9"/>
    </sheetView>
  </sheetViews>
  <sheetFormatPr defaultRowHeight="14.25" x14ac:dyDescent="0.2"/>
  <cols>
    <col min="1" max="1" width="17.5" style="33" customWidth="1"/>
    <col min="2" max="2" width="54" style="1" bestFit="1" customWidth="1"/>
    <col min="3" max="3" width="27" style="1" customWidth="1"/>
    <col min="4" max="5" width="9.375" style="1" bestFit="1" customWidth="1"/>
    <col min="6" max="6" width="12.75" style="1" customWidth="1"/>
    <col min="7" max="7" width="13.5" style="1" customWidth="1"/>
    <col min="8" max="30" width="12" style="1" bestFit="1" customWidth="1"/>
    <col min="31" max="16384" width="9" style="1"/>
  </cols>
  <sheetData>
    <row r="1" spans="1:7" ht="15" x14ac:dyDescent="0.2">
      <c r="A1" s="252"/>
      <c r="B1" s="246" t="s">
        <v>159</v>
      </c>
      <c r="C1" s="246" t="s">
        <v>160</v>
      </c>
      <c r="D1" s="261" t="s">
        <v>161</v>
      </c>
      <c r="E1" s="261"/>
      <c r="F1" s="261" t="s">
        <v>162</v>
      </c>
      <c r="G1" s="261"/>
    </row>
    <row r="2" spans="1:7" ht="95.1" customHeight="1" x14ac:dyDescent="0.2">
      <c r="A2" s="251"/>
      <c r="B2" s="247" t="s">
        <v>163</v>
      </c>
      <c r="C2" s="247" t="s">
        <v>164</v>
      </c>
      <c r="D2" s="257" t="s">
        <v>165</v>
      </c>
      <c r="E2" s="257"/>
      <c r="F2" s="257" t="s">
        <v>166</v>
      </c>
      <c r="G2" s="257"/>
    </row>
    <row r="3" spans="1:7" x14ac:dyDescent="0.2">
      <c r="A3" s="256" t="s">
        <v>301</v>
      </c>
      <c r="B3" s="258"/>
      <c r="C3" s="258"/>
      <c r="D3" s="258"/>
      <c r="E3" s="258"/>
      <c r="F3" s="258"/>
      <c r="G3" s="258"/>
    </row>
    <row r="4" spans="1:7" ht="15" x14ac:dyDescent="0.2">
      <c r="A4" s="253" t="s">
        <v>154</v>
      </c>
      <c r="B4" s="248" t="s">
        <v>147</v>
      </c>
      <c r="C4" s="259" t="s">
        <v>302</v>
      </c>
      <c r="D4" s="259" t="s">
        <v>303</v>
      </c>
      <c r="E4" s="259" t="s">
        <v>304</v>
      </c>
      <c r="F4" s="259" t="s">
        <v>305</v>
      </c>
      <c r="G4" s="259" t="s">
        <v>306</v>
      </c>
    </row>
    <row r="5" spans="1:7" ht="24" customHeight="1" thickBot="1" x14ac:dyDescent="0.25">
      <c r="A5" s="254" t="s">
        <v>169</v>
      </c>
      <c r="B5" s="249" t="s">
        <v>10</v>
      </c>
      <c r="C5" s="281" t="s">
        <v>307</v>
      </c>
      <c r="D5" s="359" t="s">
        <v>308</v>
      </c>
      <c r="E5" s="359" t="s">
        <v>308</v>
      </c>
      <c r="F5" s="359" t="s">
        <v>308</v>
      </c>
      <c r="G5" s="359" t="s">
        <v>308</v>
      </c>
    </row>
    <row r="6" spans="1:7" ht="24" customHeight="1" thickTop="1" thickBot="1" x14ac:dyDescent="0.25">
      <c r="A6" s="254" t="s">
        <v>170</v>
      </c>
      <c r="B6" s="249" t="s">
        <v>171</v>
      </c>
      <c r="C6" s="281" t="s">
        <v>309</v>
      </c>
      <c r="D6" s="359" t="s">
        <v>309</v>
      </c>
      <c r="E6" s="281" t="s">
        <v>310</v>
      </c>
      <c r="F6" s="281" t="s">
        <v>310</v>
      </c>
      <c r="G6" s="281" t="s">
        <v>310</v>
      </c>
    </row>
    <row r="7" spans="1:7" ht="24" customHeight="1" thickTop="1" thickBot="1" x14ac:dyDescent="0.25">
      <c r="A7" s="254" t="s">
        <v>172</v>
      </c>
      <c r="B7" s="249" t="s">
        <v>173</v>
      </c>
      <c r="C7" s="281" t="s">
        <v>311</v>
      </c>
      <c r="D7" s="359" t="s">
        <v>312</v>
      </c>
      <c r="E7" s="359" t="s">
        <v>313</v>
      </c>
      <c r="F7" s="281" t="s">
        <v>310</v>
      </c>
      <c r="G7" s="281" t="s">
        <v>310</v>
      </c>
    </row>
    <row r="8" spans="1:7" ht="24" customHeight="1" thickTop="1" thickBot="1" x14ac:dyDescent="0.25">
      <c r="A8" s="254" t="s">
        <v>174</v>
      </c>
      <c r="B8" s="249" t="s">
        <v>175</v>
      </c>
      <c r="C8" s="281" t="s">
        <v>314</v>
      </c>
      <c r="D8" s="281" t="s">
        <v>310</v>
      </c>
      <c r="E8" s="359" t="s">
        <v>315</v>
      </c>
      <c r="F8" s="359" t="s">
        <v>316</v>
      </c>
      <c r="G8" s="281" t="s">
        <v>310</v>
      </c>
    </row>
    <row r="9" spans="1:7" ht="24" customHeight="1" thickTop="1" thickBot="1" x14ac:dyDescent="0.25">
      <c r="A9" s="254" t="s">
        <v>176</v>
      </c>
      <c r="B9" s="249" t="s">
        <v>177</v>
      </c>
      <c r="C9" s="281" t="s">
        <v>317</v>
      </c>
      <c r="D9" s="359" t="s">
        <v>318</v>
      </c>
      <c r="E9" s="359" t="s">
        <v>319</v>
      </c>
      <c r="F9" s="359" t="s">
        <v>320</v>
      </c>
      <c r="G9" s="281" t="s">
        <v>310</v>
      </c>
    </row>
    <row r="10" spans="1:7" ht="24" customHeight="1" thickTop="1" thickBot="1" x14ac:dyDescent="0.25">
      <c r="A10" s="254" t="s">
        <v>178</v>
      </c>
      <c r="B10" s="249" t="s">
        <v>179</v>
      </c>
      <c r="C10" s="281" t="s">
        <v>321</v>
      </c>
      <c r="D10" s="281" t="s">
        <v>310</v>
      </c>
      <c r="E10" s="281" t="s">
        <v>310</v>
      </c>
      <c r="F10" s="281" t="s">
        <v>310</v>
      </c>
      <c r="G10" s="359" t="s">
        <v>321</v>
      </c>
    </row>
    <row r="11" spans="1:7" ht="24" customHeight="1" thickTop="1" thickBot="1" x14ac:dyDescent="0.25">
      <c r="A11" s="254" t="s">
        <v>180</v>
      </c>
      <c r="B11" s="249" t="s">
        <v>181</v>
      </c>
      <c r="C11" s="281" t="s">
        <v>322</v>
      </c>
      <c r="D11" s="359" t="s">
        <v>323</v>
      </c>
      <c r="E11" s="281" t="s">
        <v>310</v>
      </c>
      <c r="F11" s="281" t="s">
        <v>310</v>
      </c>
      <c r="G11" s="359" t="s">
        <v>323</v>
      </c>
    </row>
    <row r="12" spans="1:7" ht="15" thickTop="1" x14ac:dyDescent="0.2">
      <c r="A12" s="257" t="s">
        <v>324</v>
      </c>
      <c r="B12" s="257"/>
      <c r="C12" s="247"/>
      <c r="D12" s="250" t="s">
        <v>325</v>
      </c>
      <c r="E12" s="250" t="s">
        <v>326</v>
      </c>
      <c r="F12" s="250" t="s">
        <v>327</v>
      </c>
      <c r="G12" s="250" t="s">
        <v>328</v>
      </c>
    </row>
    <row r="13" spans="1:7" x14ac:dyDescent="0.2">
      <c r="A13" s="257" t="s">
        <v>329</v>
      </c>
      <c r="B13" s="257"/>
      <c r="C13" s="247"/>
      <c r="D13" s="250" t="s">
        <v>330</v>
      </c>
      <c r="E13" s="250" t="s">
        <v>331</v>
      </c>
      <c r="F13" s="250" t="s">
        <v>332</v>
      </c>
      <c r="G13" s="250" t="s">
        <v>333</v>
      </c>
    </row>
    <row r="14" spans="1:7" x14ac:dyDescent="0.2">
      <c r="A14" s="257" t="s">
        <v>334</v>
      </c>
      <c r="B14" s="257"/>
      <c r="C14" s="247"/>
      <c r="D14" s="250" t="s">
        <v>325</v>
      </c>
      <c r="E14" s="250" t="s">
        <v>335</v>
      </c>
      <c r="F14" s="250" t="s">
        <v>336</v>
      </c>
      <c r="G14" s="250" t="s">
        <v>337</v>
      </c>
    </row>
    <row r="15" spans="1:7" x14ac:dyDescent="0.2">
      <c r="A15" s="257" t="s">
        <v>338</v>
      </c>
      <c r="B15" s="257"/>
      <c r="C15" s="247"/>
      <c r="D15" s="250" t="s">
        <v>330</v>
      </c>
      <c r="E15" s="250" t="s">
        <v>339</v>
      </c>
      <c r="F15" s="250" t="s">
        <v>340</v>
      </c>
      <c r="G15" s="250" t="s">
        <v>341</v>
      </c>
    </row>
    <row r="16" spans="1:7" x14ac:dyDescent="0.2">
      <c r="A16" s="32"/>
      <c r="B16" s="32"/>
      <c r="C16" s="32"/>
      <c r="D16" s="32"/>
      <c r="E16" s="32"/>
      <c r="F16" s="32"/>
      <c r="G16" s="32"/>
    </row>
    <row r="17" spans="1:7" ht="60" customHeight="1" x14ac:dyDescent="0.2">
      <c r="A17" s="251"/>
      <c r="B17" s="251"/>
      <c r="C17" s="251"/>
      <c r="D17" s="251"/>
      <c r="E17" s="251"/>
      <c r="F17" s="251"/>
      <c r="G17" s="251"/>
    </row>
    <row r="18" spans="1:7" ht="60" customHeight="1" x14ac:dyDescent="0.2">
      <c r="A18" s="251"/>
      <c r="B18" s="251"/>
      <c r="C18" s="251"/>
      <c r="D18" s="251"/>
      <c r="E18" s="251"/>
      <c r="F18" s="251"/>
      <c r="G18" s="251"/>
    </row>
    <row r="19" spans="1:7" ht="69.95" customHeight="1" x14ac:dyDescent="0.2">
      <c r="A19" s="81" t="s">
        <v>185</v>
      </c>
      <c r="B19" s="258"/>
      <c r="C19" s="258"/>
      <c r="D19" s="258"/>
      <c r="E19" s="258"/>
      <c r="F19" s="258"/>
      <c r="G19" s="258"/>
    </row>
  </sheetData>
  <mergeCells count="10">
    <mergeCell ref="A13:B13"/>
    <mergeCell ref="A14:B14"/>
    <mergeCell ref="A15:B15"/>
    <mergeCell ref="A19:G19"/>
    <mergeCell ref="D1:E1"/>
    <mergeCell ref="F1:G1"/>
    <mergeCell ref="D2:E2"/>
    <mergeCell ref="F2:G2"/>
    <mergeCell ref="A3:G3"/>
    <mergeCell ref="A12:B12"/>
  </mergeCells>
  <printOptions horizontalCentered="1"/>
  <pageMargins left="0.98425196850393704" right="0.78740157480314965" top="0.98425196850393704" bottom="0.98425196850393704" header="0.51181102362204722" footer="0.51181102362204722"/>
  <pageSetup paperSize="9" scale="52" orientation="portrait" r:id="rId1"/>
  <headerFooter>
    <oddHeader>&amp;L &amp;CPrefeitura Municipal de Porto dos Gaúchos - MT
CNPJ: 03.204.187/0001-33 &amp;R</oddHeader>
    <oddFooter>&amp;L &amp;CPraça Leopoldina Wilke n°  - Centro - Porto dos Gaúchos / MT
(66)3526-2011 / planejamento@portodosgauchos.mt.gov.br &amp;R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5"/>
  <sheetViews>
    <sheetView tabSelected="1" showOutlineSymbols="0" showWhiteSpace="0" topLeftCell="A359" workbookViewId="0">
      <selection activeCell="D367" sqref="D367"/>
    </sheetView>
  </sheetViews>
  <sheetFormatPr defaultRowHeight="14.25" x14ac:dyDescent="0.2"/>
  <cols>
    <col min="1" max="1" width="11" customWidth="1"/>
    <col min="2" max="2" width="12.5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ht="15" x14ac:dyDescent="0.2">
      <c r="A1" s="182"/>
      <c r="B1" s="182"/>
      <c r="C1" s="183" t="s">
        <v>159</v>
      </c>
      <c r="D1" s="183"/>
      <c r="E1" s="183" t="s">
        <v>160</v>
      </c>
      <c r="F1" s="183"/>
      <c r="G1" s="183" t="s">
        <v>161</v>
      </c>
      <c r="H1" s="183"/>
      <c r="I1" s="183" t="s">
        <v>162</v>
      </c>
      <c r="J1" s="183"/>
    </row>
    <row r="2" spans="1:10" ht="80.099999999999994" customHeight="1" x14ac:dyDescent="0.2">
      <c r="A2" s="184"/>
      <c r="B2" s="184"/>
      <c r="C2" s="185" t="s">
        <v>163</v>
      </c>
      <c r="D2" s="185"/>
      <c r="E2" s="185" t="s">
        <v>164</v>
      </c>
      <c r="F2" s="185"/>
      <c r="G2" s="185" t="s">
        <v>165</v>
      </c>
      <c r="H2" s="185"/>
      <c r="I2" s="185" t="s">
        <v>166</v>
      </c>
      <c r="J2" s="185"/>
    </row>
    <row r="3" spans="1:10" ht="15" x14ac:dyDescent="0.25">
      <c r="A3" s="186" t="s">
        <v>342</v>
      </c>
      <c r="B3" s="187"/>
      <c r="C3" s="187"/>
      <c r="D3" s="187"/>
      <c r="E3" s="187"/>
      <c r="F3" s="187"/>
      <c r="G3" s="187"/>
      <c r="H3" s="187"/>
      <c r="I3" s="187"/>
      <c r="J3" s="187"/>
    </row>
    <row r="4" spans="1:10" ht="24" customHeight="1" x14ac:dyDescent="0.2">
      <c r="A4" s="200" t="s">
        <v>169</v>
      </c>
      <c r="B4" s="200"/>
      <c r="C4" s="200"/>
      <c r="D4" s="200" t="s">
        <v>10</v>
      </c>
      <c r="E4" s="200"/>
      <c r="F4" s="190"/>
      <c r="G4" s="190"/>
      <c r="H4" s="202"/>
      <c r="I4" s="200"/>
      <c r="J4" s="191">
        <v>24543.16</v>
      </c>
    </row>
    <row r="5" spans="1:10" ht="18" customHeight="1" x14ac:dyDescent="0.2">
      <c r="A5" s="199" t="s">
        <v>191</v>
      </c>
      <c r="B5" s="189" t="s">
        <v>155</v>
      </c>
      <c r="C5" s="199" t="s">
        <v>187</v>
      </c>
      <c r="D5" s="199" t="s">
        <v>147</v>
      </c>
      <c r="E5" s="188" t="s">
        <v>343</v>
      </c>
      <c r="F5" s="188"/>
      <c r="G5" s="201" t="s">
        <v>188</v>
      </c>
      <c r="H5" s="189" t="s">
        <v>156</v>
      </c>
      <c r="I5" s="189" t="s">
        <v>189</v>
      </c>
      <c r="J5" s="189" t="s">
        <v>157</v>
      </c>
    </row>
    <row r="6" spans="1:10" ht="24" customHeight="1" x14ac:dyDescent="0.2">
      <c r="A6" s="203" t="s">
        <v>344</v>
      </c>
      <c r="B6" s="204" t="s">
        <v>192</v>
      </c>
      <c r="C6" s="203" t="s">
        <v>193</v>
      </c>
      <c r="D6" s="203" t="s">
        <v>194</v>
      </c>
      <c r="E6" s="211" t="s">
        <v>345</v>
      </c>
      <c r="F6" s="211"/>
      <c r="G6" s="205" t="s">
        <v>153</v>
      </c>
      <c r="H6" s="212">
        <v>1</v>
      </c>
      <c r="I6" s="206">
        <v>19973.28</v>
      </c>
      <c r="J6" s="206">
        <v>19973.28</v>
      </c>
    </row>
    <row r="7" spans="1:10" ht="24" customHeight="1" x14ac:dyDescent="0.2">
      <c r="A7" s="213" t="s">
        <v>346</v>
      </c>
      <c r="B7" s="214" t="s">
        <v>347</v>
      </c>
      <c r="C7" s="213" t="s">
        <v>197</v>
      </c>
      <c r="D7" s="213" t="s">
        <v>348</v>
      </c>
      <c r="E7" s="215" t="s">
        <v>349</v>
      </c>
      <c r="F7" s="215"/>
      <c r="G7" s="216" t="s">
        <v>350</v>
      </c>
      <c r="H7" s="217">
        <v>400</v>
      </c>
      <c r="I7" s="218">
        <v>34.93</v>
      </c>
      <c r="J7" s="218">
        <v>13972</v>
      </c>
    </row>
    <row r="8" spans="1:10" ht="24" customHeight="1" x14ac:dyDescent="0.2">
      <c r="A8" s="213" t="s">
        <v>346</v>
      </c>
      <c r="B8" s="214" t="s">
        <v>351</v>
      </c>
      <c r="C8" s="213" t="s">
        <v>197</v>
      </c>
      <c r="D8" s="213" t="s">
        <v>352</v>
      </c>
      <c r="E8" s="215" t="s">
        <v>349</v>
      </c>
      <c r="F8" s="215"/>
      <c r="G8" s="216" t="s">
        <v>350</v>
      </c>
      <c r="H8" s="217">
        <v>64</v>
      </c>
      <c r="I8" s="218">
        <v>93.77</v>
      </c>
      <c r="J8" s="218">
        <v>6001.28</v>
      </c>
    </row>
    <row r="9" spans="1:10" x14ac:dyDescent="0.2">
      <c r="A9" s="219"/>
      <c r="B9" s="219"/>
      <c r="C9" s="219"/>
      <c r="D9" s="219"/>
      <c r="E9" s="219" t="s">
        <v>353</v>
      </c>
      <c r="F9" s="220">
        <v>19054.72</v>
      </c>
      <c r="G9" s="219" t="s">
        <v>354</v>
      </c>
      <c r="H9" s="220">
        <v>0</v>
      </c>
      <c r="I9" s="219" t="s">
        <v>355</v>
      </c>
      <c r="J9" s="220">
        <v>19054.72</v>
      </c>
    </row>
    <row r="10" spans="1:10" x14ac:dyDescent="0.2">
      <c r="A10" s="219"/>
      <c r="B10" s="219"/>
      <c r="C10" s="219"/>
      <c r="D10" s="219"/>
      <c r="E10" s="219" t="s">
        <v>356</v>
      </c>
      <c r="F10" s="220">
        <v>4569.88</v>
      </c>
      <c r="G10" s="219"/>
      <c r="H10" s="221" t="s">
        <v>357</v>
      </c>
      <c r="I10" s="221"/>
      <c r="J10" s="220">
        <v>24543.16</v>
      </c>
    </row>
    <row r="11" spans="1:10" ht="30" customHeight="1" thickBot="1" x14ac:dyDescent="0.25">
      <c r="A11" s="195"/>
      <c r="B11" s="195"/>
      <c r="C11" s="195"/>
      <c r="D11" s="195"/>
      <c r="E11" s="195"/>
      <c r="F11" s="195"/>
      <c r="G11" s="195" t="s">
        <v>358</v>
      </c>
      <c r="H11" s="222">
        <v>1</v>
      </c>
      <c r="I11" s="195" t="s">
        <v>359</v>
      </c>
      <c r="J11" s="223">
        <v>24543.16</v>
      </c>
    </row>
    <row r="12" spans="1:10" ht="0.95" customHeight="1" thickTop="1" x14ac:dyDescent="0.2">
      <c r="A12" s="224"/>
      <c r="B12" s="224"/>
      <c r="C12" s="224"/>
      <c r="D12" s="224"/>
      <c r="E12" s="224"/>
      <c r="F12" s="224"/>
      <c r="G12" s="224"/>
      <c r="H12" s="224"/>
      <c r="I12" s="224"/>
      <c r="J12" s="224"/>
    </row>
    <row r="13" spans="1:10" ht="24" customHeight="1" x14ac:dyDescent="0.2">
      <c r="A13" s="200" t="s">
        <v>170</v>
      </c>
      <c r="B13" s="200"/>
      <c r="C13" s="200"/>
      <c r="D13" s="200" t="s">
        <v>171</v>
      </c>
      <c r="E13" s="200"/>
      <c r="F13" s="190"/>
      <c r="G13" s="190"/>
      <c r="H13" s="202"/>
      <c r="I13" s="200"/>
      <c r="J13" s="191">
        <v>4913.91</v>
      </c>
    </row>
    <row r="14" spans="1:10" ht="18" customHeight="1" x14ac:dyDescent="0.2">
      <c r="A14" s="199" t="s">
        <v>195</v>
      </c>
      <c r="B14" s="189" t="s">
        <v>155</v>
      </c>
      <c r="C14" s="199" t="s">
        <v>187</v>
      </c>
      <c r="D14" s="199" t="s">
        <v>147</v>
      </c>
      <c r="E14" s="188" t="s">
        <v>343</v>
      </c>
      <c r="F14" s="188"/>
      <c r="G14" s="201" t="s">
        <v>188</v>
      </c>
      <c r="H14" s="189" t="s">
        <v>156</v>
      </c>
      <c r="I14" s="189" t="s">
        <v>189</v>
      </c>
      <c r="J14" s="189" t="s">
        <v>157</v>
      </c>
    </row>
    <row r="15" spans="1:10" ht="24" customHeight="1" x14ac:dyDescent="0.2">
      <c r="A15" s="203" t="s">
        <v>344</v>
      </c>
      <c r="B15" s="204" t="s">
        <v>196</v>
      </c>
      <c r="C15" s="203" t="s">
        <v>197</v>
      </c>
      <c r="D15" s="203" t="s">
        <v>198</v>
      </c>
      <c r="E15" s="211" t="s">
        <v>345</v>
      </c>
      <c r="F15" s="211"/>
      <c r="G15" s="205" t="s">
        <v>80</v>
      </c>
      <c r="H15" s="212">
        <v>1</v>
      </c>
      <c r="I15" s="206">
        <v>327.04000000000002</v>
      </c>
      <c r="J15" s="206">
        <v>327.04000000000002</v>
      </c>
    </row>
    <row r="16" spans="1:10" ht="36" customHeight="1" x14ac:dyDescent="0.2">
      <c r="A16" s="213" t="s">
        <v>346</v>
      </c>
      <c r="B16" s="214" t="s">
        <v>360</v>
      </c>
      <c r="C16" s="213" t="s">
        <v>197</v>
      </c>
      <c r="D16" s="213" t="s">
        <v>361</v>
      </c>
      <c r="E16" s="215" t="s">
        <v>362</v>
      </c>
      <c r="F16" s="215"/>
      <c r="G16" s="216" t="s">
        <v>82</v>
      </c>
      <c r="H16" s="217">
        <v>0.01</v>
      </c>
      <c r="I16" s="218">
        <v>334.24</v>
      </c>
      <c r="J16" s="218">
        <v>3.34</v>
      </c>
    </row>
    <row r="17" spans="1:10" ht="24" customHeight="1" x14ac:dyDescent="0.2">
      <c r="A17" s="213" t="s">
        <v>346</v>
      </c>
      <c r="B17" s="214" t="s">
        <v>363</v>
      </c>
      <c r="C17" s="213" t="s">
        <v>197</v>
      </c>
      <c r="D17" s="213" t="s">
        <v>364</v>
      </c>
      <c r="E17" s="215" t="s">
        <v>349</v>
      </c>
      <c r="F17" s="215"/>
      <c r="G17" s="216" t="s">
        <v>350</v>
      </c>
      <c r="H17" s="217">
        <v>1</v>
      </c>
      <c r="I17" s="218">
        <v>20.85</v>
      </c>
      <c r="J17" s="218">
        <v>20.85</v>
      </c>
    </row>
    <row r="18" spans="1:10" ht="24" customHeight="1" x14ac:dyDescent="0.2">
      <c r="A18" s="213" t="s">
        <v>346</v>
      </c>
      <c r="B18" s="214" t="s">
        <v>365</v>
      </c>
      <c r="C18" s="213" t="s">
        <v>197</v>
      </c>
      <c r="D18" s="213" t="s">
        <v>366</v>
      </c>
      <c r="E18" s="215" t="s">
        <v>349</v>
      </c>
      <c r="F18" s="215"/>
      <c r="G18" s="216" t="s">
        <v>350</v>
      </c>
      <c r="H18" s="217">
        <v>2</v>
      </c>
      <c r="I18" s="218">
        <v>16.829999999999998</v>
      </c>
      <c r="J18" s="218">
        <v>33.659999999999997</v>
      </c>
    </row>
    <row r="19" spans="1:10" ht="24" customHeight="1" x14ac:dyDescent="0.2">
      <c r="A19" s="225" t="s">
        <v>367</v>
      </c>
      <c r="B19" s="226" t="s">
        <v>368</v>
      </c>
      <c r="C19" s="225" t="s">
        <v>197</v>
      </c>
      <c r="D19" s="225" t="s">
        <v>369</v>
      </c>
      <c r="E19" s="227" t="s">
        <v>370</v>
      </c>
      <c r="F19" s="227"/>
      <c r="G19" s="228" t="s">
        <v>80</v>
      </c>
      <c r="H19" s="229">
        <v>1</v>
      </c>
      <c r="I19" s="230">
        <v>225</v>
      </c>
      <c r="J19" s="230">
        <v>225</v>
      </c>
    </row>
    <row r="20" spans="1:10" ht="24" customHeight="1" x14ac:dyDescent="0.2">
      <c r="A20" s="225" t="s">
        <v>367</v>
      </c>
      <c r="B20" s="226" t="s">
        <v>371</v>
      </c>
      <c r="C20" s="225" t="s">
        <v>197</v>
      </c>
      <c r="D20" s="225" t="s">
        <v>372</v>
      </c>
      <c r="E20" s="227" t="s">
        <v>370</v>
      </c>
      <c r="F20" s="227"/>
      <c r="G20" s="228" t="s">
        <v>257</v>
      </c>
      <c r="H20" s="229">
        <v>4</v>
      </c>
      <c r="I20" s="230">
        <v>8.98</v>
      </c>
      <c r="J20" s="230">
        <v>35.92</v>
      </c>
    </row>
    <row r="21" spans="1:10" ht="24" customHeight="1" x14ac:dyDescent="0.2">
      <c r="A21" s="225" t="s">
        <v>367</v>
      </c>
      <c r="B21" s="226" t="s">
        <v>373</v>
      </c>
      <c r="C21" s="225" t="s">
        <v>197</v>
      </c>
      <c r="D21" s="225" t="s">
        <v>374</v>
      </c>
      <c r="E21" s="227" t="s">
        <v>370</v>
      </c>
      <c r="F21" s="227"/>
      <c r="G21" s="228" t="s">
        <v>375</v>
      </c>
      <c r="H21" s="229">
        <v>0.11</v>
      </c>
      <c r="I21" s="230">
        <v>23.76</v>
      </c>
      <c r="J21" s="230">
        <v>2.61</v>
      </c>
    </row>
    <row r="22" spans="1:10" ht="24" customHeight="1" x14ac:dyDescent="0.2">
      <c r="A22" s="225" t="s">
        <v>367</v>
      </c>
      <c r="B22" s="226" t="s">
        <v>376</v>
      </c>
      <c r="C22" s="225" t="s">
        <v>197</v>
      </c>
      <c r="D22" s="225" t="s">
        <v>377</v>
      </c>
      <c r="E22" s="227" t="s">
        <v>370</v>
      </c>
      <c r="F22" s="227"/>
      <c r="G22" s="228" t="s">
        <v>257</v>
      </c>
      <c r="H22" s="229">
        <v>1</v>
      </c>
      <c r="I22" s="230">
        <v>5.66</v>
      </c>
      <c r="J22" s="230">
        <v>5.66</v>
      </c>
    </row>
    <row r="23" spans="1:10" x14ac:dyDescent="0.2">
      <c r="A23" s="219"/>
      <c r="B23" s="219"/>
      <c r="C23" s="219"/>
      <c r="D23" s="219"/>
      <c r="E23" s="219" t="s">
        <v>353</v>
      </c>
      <c r="F23" s="220">
        <v>40.619999999999997</v>
      </c>
      <c r="G23" s="219" t="s">
        <v>354</v>
      </c>
      <c r="H23" s="220">
        <v>0</v>
      </c>
      <c r="I23" s="219" t="s">
        <v>355</v>
      </c>
      <c r="J23" s="220">
        <v>40.619999999999997</v>
      </c>
    </row>
    <row r="24" spans="1:10" x14ac:dyDescent="0.2">
      <c r="A24" s="219"/>
      <c r="B24" s="219"/>
      <c r="C24" s="219"/>
      <c r="D24" s="219"/>
      <c r="E24" s="219" t="s">
        <v>356</v>
      </c>
      <c r="F24" s="220">
        <v>74.819999999999993</v>
      </c>
      <c r="G24" s="219"/>
      <c r="H24" s="221" t="s">
        <v>357</v>
      </c>
      <c r="I24" s="221"/>
      <c r="J24" s="220">
        <v>401.86</v>
      </c>
    </row>
    <row r="25" spans="1:10" ht="30" customHeight="1" thickBot="1" x14ac:dyDescent="0.25">
      <c r="A25" s="195"/>
      <c r="B25" s="195"/>
      <c r="C25" s="195"/>
      <c r="D25" s="195"/>
      <c r="E25" s="195"/>
      <c r="F25" s="195"/>
      <c r="G25" s="195" t="s">
        <v>358</v>
      </c>
      <c r="H25" s="222">
        <v>4</v>
      </c>
      <c r="I25" s="195" t="s">
        <v>359</v>
      </c>
      <c r="J25" s="223">
        <v>1607.44</v>
      </c>
    </row>
    <row r="26" spans="1:10" ht="0.95" customHeight="1" thickTop="1" x14ac:dyDescent="0.2">
      <c r="A26" s="224"/>
      <c r="B26" s="224"/>
      <c r="C26" s="224"/>
      <c r="D26" s="224"/>
      <c r="E26" s="224"/>
      <c r="F26" s="224"/>
      <c r="G26" s="224"/>
      <c r="H26" s="224"/>
      <c r="I26" s="224"/>
      <c r="J26" s="224"/>
    </row>
    <row r="27" spans="1:10" ht="18" customHeight="1" x14ac:dyDescent="0.2">
      <c r="A27" s="199" t="s">
        <v>199</v>
      </c>
      <c r="B27" s="189" t="s">
        <v>155</v>
      </c>
      <c r="C27" s="199" t="s">
        <v>187</v>
      </c>
      <c r="D27" s="199" t="s">
        <v>147</v>
      </c>
      <c r="E27" s="188" t="s">
        <v>343</v>
      </c>
      <c r="F27" s="188"/>
      <c r="G27" s="201" t="s">
        <v>188</v>
      </c>
      <c r="H27" s="189" t="s">
        <v>156</v>
      </c>
      <c r="I27" s="189" t="s">
        <v>189</v>
      </c>
      <c r="J27" s="189" t="s">
        <v>157</v>
      </c>
    </row>
    <row r="28" spans="1:10" ht="24" customHeight="1" x14ac:dyDescent="0.2">
      <c r="A28" s="203" t="s">
        <v>344</v>
      </c>
      <c r="B28" s="204" t="s">
        <v>200</v>
      </c>
      <c r="C28" s="203" t="s">
        <v>197</v>
      </c>
      <c r="D28" s="203" t="s">
        <v>201</v>
      </c>
      <c r="E28" s="211" t="s">
        <v>378</v>
      </c>
      <c r="F28" s="211"/>
      <c r="G28" s="205" t="s">
        <v>80</v>
      </c>
      <c r="H28" s="212">
        <v>1</v>
      </c>
      <c r="I28" s="206">
        <v>0.28999999999999998</v>
      </c>
      <c r="J28" s="206">
        <v>0.28999999999999998</v>
      </c>
    </row>
    <row r="29" spans="1:10" ht="36" customHeight="1" x14ac:dyDescent="0.2">
      <c r="A29" s="213" t="s">
        <v>346</v>
      </c>
      <c r="B29" s="214" t="s">
        <v>379</v>
      </c>
      <c r="C29" s="213" t="s">
        <v>197</v>
      </c>
      <c r="D29" s="213" t="s">
        <v>380</v>
      </c>
      <c r="E29" s="215" t="s">
        <v>381</v>
      </c>
      <c r="F29" s="215"/>
      <c r="G29" s="216" t="s">
        <v>382</v>
      </c>
      <c r="H29" s="217">
        <v>1E-3</v>
      </c>
      <c r="I29" s="218">
        <v>69.58</v>
      </c>
      <c r="J29" s="218">
        <v>0.06</v>
      </c>
    </row>
    <row r="30" spans="1:10" ht="24" customHeight="1" x14ac:dyDescent="0.2">
      <c r="A30" s="213" t="s">
        <v>346</v>
      </c>
      <c r="B30" s="214" t="s">
        <v>383</v>
      </c>
      <c r="C30" s="213" t="s">
        <v>197</v>
      </c>
      <c r="D30" s="213" t="s">
        <v>384</v>
      </c>
      <c r="E30" s="215" t="s">
        <v>349</v>
      </c>
      <c r="F30" s="215"/>
      <c r="G30" s="216" t="s">
        <v>350</v>
      </c>
      <c r="H30" s="217">
        <v>2.5000000000000001E-3</v>
      </c>
      <c r="I30" s="218">
        <v>8.09</v>
      </c>
      <c r="J30" s="218">
        <v>0.02</v>
      </c>
    </row>
    <row r="31" spans="1:10" ht="24" customHeight="1" x14ac:dyDescent="0.2">
      <c r="A31" s="213" t="s">
        <v>346</v>
      </c>
      <c r="B31" s="214" t="s">
        <v>365</v>
      </c>
      <c r="C31" s="213" t="s">
        <v>197</v>
      </c>
      <c r="D31" s="213" t="s">
        <v>366</v>
      </c>
      <c r="E31" s="215" t="s">
        <v>349</v>
      </c>
      <c r="F31" s="215"/>
      <c r="G31" s="216" t="s">
        <v>350</v>
      </c>
      <c r="H31" s="217">
        <v>7.4999999999999997E-3</v>
      </c>
      <c r="I31" s="218">
        <v>16.829999999999998</v>
      </c>
      <c r="J31" s="218">
        <v>0.12</v>
      </c>
    </row>
    <row r="32" spans="1:10" ht="24" customHeight="1" x14ac:dyDescent="0.2">
      <c r="A32" s="213" t="s">
        <v>346</v>
      </c>
      <c r="B32" s="214" t="s">
        <v>385</v>
      </c>
      <c r="C32" s="213" t="s">
        <v>197</v>
      </c>
      <c r="D32" s="213" t="s">
        <v>386</v>
      </c>
      <c r="E32" s="215" t="s">
        <v>349</v>
      </c>
      <c r="F32" s="215"/>
      <c r="G32" s="216" t="s">
        <v>350</v>
      </c>
      <c r="H32" s="217">
        <v>2.5000000000000001E-3</v>
      </c>
      <c r="I32" s="218">
        <v>9.8000000000000007</v>
      </c>
      <c r="J32" s="218">
        <v>0.02</v>
      </c>
    </row>
    <row r="33" spans="1:10" ht="24" customHeight="1" x14ac:dyDescent="0.2">
      <c r="A33" s="213" t="s">
        <v>346</v>
      </c>
      <c r="B33" s="214" t="s">
        <v>387</v>
      </c>
      <c r="C33" s="213" t="s">
        <v>197</v>
      </c>
      <c r="D33" s="213" t="s">
        <v>388</v>
      </c>
      <c r="E33" s="215" t="s">
        <v>349</v>
      </c>
      <c r="F33" s="215"/>
      <c r="G33" s="216" t="s">
        <v>350</v>
      </c>
      <c r="H33" s="217">
        <v>2E-3</v>
      </c>
      <c r="I33" s="218">
        <v>26.45</v>
      </c>
      <c r="J33" s="218">
        <v>0.05</v>
      </c>
    </row>
    <row r="34" spans="1:10" ht="36" customHeight="1" x14ac:dyDescent="0.2">
      <c r="A34" s="225" t="s">
        <v>367</v>
      </c>
      <c r="B34" s="226" t="s">
        <v>389</v>
      </c>
      <c r="C34" s="225" t="s">
        <v>197</v>
      </c>
      <c r="D34" s="225" t="s">
        <v>390</v>
      </c>
      <c r="E34" s="227" t="s">
        <v>370</v>
      </c>
      <c r="F34" s="227"/>
      <c r="G34" s="228" t="s">
        <v>257</v>
      </c>
      <c r="H34" s="229">
        <v>2.8860000000000001E-3</v>
      </c>
      <c r="I34" s="230">
        <v>7.64</v>
      </c>
      <c r="J34" s="230">
        <v>0.02</v>
      </c>
    </row>
    <row r="35" spans="1:10" x14ac:dyDescent="0.2">
      <c r="A35" s="219"/>
      <c r="B35" s="219"/>
      <c r="C35" s="219"/>
      <c r="D35" s="219"/>
      <c r="E35" s="219" t="s">
        <v>353</v>
      </c>
      <c r="F35" s="220">
        <v>0.17</v>
      </c>
      <c r="G35" s="219" t="s">
        <v>354</v>
      </c>
      <c r="H35" s="220">
        <v>0</v>
      </c>
      <c r="I35" s="219" t="s">
        <v>355</v>
      </c>
      <c r="J35" s="220">
        <v>0.17</v>
      </c>
    </row>
    <row r="36" spans="1:10" x14ac:dyDescent="0.2">
      <c r="A36" s="219"/>
      <c r="B36" s="219"/>
      <c r="C36" s="219"/>
      <c r="D36" s="219"/>
      <c r="E36" s="219" t="s">
        <v>356</v>
      </c>
      <c r="F36" s="220">
        <v>0.06</v>
      </c>
      <c r="G36" s="219"/>
      <c r="H36" s="221" t="s">
        <v>357</v>
      </c>
      <c r="I36" s="221"/>
      <c r="J36" s="220">
        <v>0.35</v>
      </c>
    </row>
    <row r="37" spans="1:10" ht="30" customHeight="1" thickBot="1" x14ac:dyDescent="0.25">
      <c r="A37" s="195"/>
      <c r="B37" s="195"/>
      <c r="C37" s="195"/>
      <c r="D37" s="195"/>
      <c r="E37" s="195"/>
      <c r="F37" s="195"/>
      <c r="G37" s="195" t="s">
        <v>358</v>
      </c>
      <c r="H37" s="222">
        <v>9447.06</v>
      </c>
      <c r="I37" s="195" t="s">
        <v>359</v>
      </c>
      <c r="J37" s="223">
        <v>3306.47</v>
      </c>
    </row>
    <row r="38" spans="1:10" ht="0.95" customHeight="1" thickTop="1" x14ac:dyDescent="0.2">
      <c r="A38" s="224"/>
      <c r="B38" s="224"/>
      <c r="C38" s="224"/>
      <c r="D38" s="224"/>
      <c r="E38" s="224"/>
      <c r="F38" s="224"/>
      <c r="G38" s="224"/>
      <c r="H38" s="224"/>
      <c r="I38" s="224"/>
      <c r="J38" s="224"/>
    </row>
    <row r="39" spans="1:10" ht="24" customHeight="1" x14ac:dyDescent="0.2">
      <c r="A39" s="200" t="s">
        <v>172</v>
      </c>
      <c r="B39" s="200"/>
      <c r="C39" s="200"/>
      <c r="D39" s="200" t="s">
        <v>173</v>
      </c>
      <c r="E39" s="200"/>
      <c r="F39" s="190"/>
      <c r="G39" s="190"/>
      <c r="H39" s="202"/>
      <c r="I39" s="200"/>
      <c r="J39" s="191">
        <v>345090.43</v>
      </c>
    </row>
    <row r="40" spans="1:10" ht="24" customHeight="1" x14ac:dyDescent="0.2">
      <c r="A40" s="200" t="s">
        <v>202</v>
      </c>
      <c r="B40" s="200"/>
      <c r="C40" s="200"/>
      <c r="D40" s="200" t="s">
        <v>203</v>
      </c>
      <c r="E40" s="200"/>
      <c r="F40" s="190"/>
      <c r="G40" s="190"/>
      <c r="H40" s="202"/>
      <c r="I40" s="200"/>
      <c r="J40" s="191">
        <v>34412.230000000003</v>
      </c>
    </row>
    <row r="41" spans="1:10" ht="18" customHeight="1" x14ac:dyDescent="0.2">
      <c r="A41" s="199" t="s">
        <v>204</v>
      </c>
      <c r="B41" s="189" t="s">
        <v>155</v>
      </c>
      <c r="C41" s="199" t="s">
        <v>187</v>
      </c>
      <c r="D41" s="199" t="s">
        <v>147</v>
      </c>
      <c r="E41" s="188" t="s">
        <v>343</v>
      </c>
      <c r="F41" s="188"/>
      <c r="G41" s="201" t="s">
        <v>188</v>
      </c>
      <c r="H41" s="189" t="s">
        <v>156</v>
      </c>
      <c r="I41" s="189" t="s">
        <v>189</v>
      </c>
      <c r="J41" s="189" t="s">
        <v>157</v>
      </c>
    </row>
    <row r="42" spans="1:10" ht="36" customHeight="1" x14ac:dyDescent="0.2">
      <c r="A42" s="203" t="s">
        <v>344</v>
      </c>
      <c r="B42" s="204" t="s">
        <v>205</v>
      </c>
      <c r="C42" s="203" t="s">
        <v>197</v>
      </c>
      <c r="D42" s="203" t="s">
        <v>206</v>
      </c>
      <c r="E42" s="211" t="s">
        <v>391</v>
      </c>
      <c r="F42" s="211"/>
      <c r="G42" s="205" t="s">
        <v>82</v>
      </c>
      <c r="H42" s="212">
        <v>1</v>
      </c>
      <c r="I42" s="206">
        <v>6.78</v>
      </c>
      <c r="J42" s="206">
        <v>6.78</v>
      </c>
    </row>
    <row r="43" spans="1:10" ht="48" customHeight="1" x14ac:dyDescent="0.2">
      <c r="A43" s="213" t="s">
        <v>346</v>
      </c>
      <c r="B43" s="214" t="s">
        <v>392</v>
      </c>
      <c r="C43" s="213" t="s">
        <v>197</v>
      </c>
      <c r="D43" s="213" t="s">
        <v>393</v>
      </c>
      <c r="E43" s="215" t="s">
        <v>381</v>
      </c>
      <c r="F43" s="215"/>
      <c r="G43" s="216" t="s">
        <v>382</v>
      </c>
      <c r="H43" s="217">
        <v>3.0000000000000001E-3</v>
      </c>
      <c r="I43" s="218">
        <v>205.64</v>
      </c>
      <c r="J43" s="218">
        <v>0.61</v>
      </c>
    </row>
    <row r="44" spans="1:10" ht="60" customHeight="1" x14ac:dyDescent="0.2">
      <c r="A44" s="213" t="s">
        <v>346</v>
      </c>
      <c r="B44" s="214" t="s">
        <v>394</v>
      </c>
      <c r="C44" s="213" t="s">
        <v>197</v>
      </c>
      <c r="D44" s="213" t="s">
        <v>395</v>
      </c>
      <c r="E44" s="215" t="s">
        <v>381</v>
      </c>
      <c r="F44" s="215"/>
      <c r="G44" s="216" t="s">
        <v>382</v>
      </c>
      <c r="H44" s="217">
        <v>4.0000000000000001E-3</v>
      </c>
      <c r="I44" s="218">
        <v>276.24</v>
      </c>
      <c r="J44" s="218">
        <v>1.1000000000000001</v>
      </c>
    </row>
    <row r="45" spans="1:10" ht="36" customHeight="1" x14ac:dyDescent="0.2">
      <c r="A45" s="213" t="s">
        <v>346</v>
      </c>
      <c r="B45" s="214" t="s">
        <v>396</v>
      </c>
      <c r="C45" s="213" t="s">
        <v>197</v>
      </c>
      <c r="D45" s="213" t="s">
        <v>397</v>
      </c>
      <c r="E45" s="215" t="s">
        <v>381</v>
      </c>
      <c r="F45" s="215"/>
      <c r="G45" s="216" t="s">
        <v>382</v>
      </c>
      <c r="H45" s="217">
        <v>6.0000000000000001E-3</v>
      </c>
      <c r="I45" s="218">
        <v>208.25</v>
      </c>
      <c r="J45" s="218">
        <v>1.24</v>
      </c>
    </row>
    <row r="46" spans="1:10" ht="36" customHeight="1" x14ac:dyDescent="0.2">
      <c r="A46" s="213" t="s">
        <v>346</v>
      </c>
      <c r="B46" s="214" t="s">
        <v>398</v>
      </c>
      <c r="C46" s="213" t="s">
        <v>197</v>
      </c>
      <c r="D46" s="213" t="s">
        <v>399</v>
      </c>
      <c r="E46" s="215" t="s">
        <v>381</v>
      </c>
      <c r="F46" s="215"/>
      <c r="G46" s="216" t="s">
        <v>400</v>
      </c>
      <c r="H46" s="217">
        <v>1.4999999999999999E-2</v>
      </c>
      <c r="I46" s="218">
        <v>65.900000000000006</v>
      </c>
      <c r="J46" s="218">
        <v>0.98</v>
      </c>
    </row>
    <row r="47" spans="1:10" ht="60" customHeight="1" x14ac:dyDescent="0.2">
      <c r="A47" s="213" t="s">
        <v>346</v>
      </c>
      <c r="B47" s="214" t="s">
        <v>401</v>
      </c>
      <c r="C47" s="213" t="s">
        <v>197</v>
      </c>
      <c r="D47" s="213" t="s">
        <v>402</v>
      </c>
      <c r="E47" s="215" t="s">
        <v>381</v>
      </c>
      <c r="F47" s="215"/>
      <c r="G47" s="216" t="s">
        <v>400</v>
      </c>
      <c r="H47" s="217">
        <v>1.6E-2</v>
      </c>
      <c r="I47" s="218">
        <v>47.12</v>
      </c>
      <c r="J47" s="218">
        <v>0.75</v>
      </c>
    </row>
    <row r="48" spans="1:10" ht="48" customHeight="1" x14ac:dyDescent="0.2">
      <c r="A48" s="213" t="s">
        <v>346</v>
      </c>
      <c r="B48" s="214" t="s">
        <v>403</v>
      </c>
      <c r="C48" s="213" t="s">
        <v>197</v>
      </c>
      <c r="D48" s="213" t="s">
        <v>404</v>
      </c>
      <c r="E48" s="215" t="s">
        <v>381</v>
      </c>
      <c r="F48" s="215"/>
      <c r="G48" s="216" t="s">
        <v>400</v>
      </c>
      <c r="H48" s="217">
        <v>2.3E-2</v>
      </c>
      <c r="I48" s="218">
        <v>76.34</v>
      </c>
      <c r="J48" s="218">
        <v>1.75</v>
      </c>
    </row>
    <row r="49" spans="1:10" ht="24" customHeight="1" x14ac:dyDescent="0.2">
      <c r="A49" s="213" t="s">
        <v>346</v>
      </c>
      <c r="B49" s="214" t="s">
        <v>365</v>
      </c>
      <c r="C49" s="213" t="s">
        <v>197</v>
      </c>
      <c r="D49" s="213" t="s">
        <v>366</v>
      </c>
      <c r="E49" s="215" t="s">
        <v>349</v>
      </c>
      <c r="F49" s="215"/>
      <c r="G49" s="216" t="s">
        <v>350</v>
      </c>
      <c r="H49" s="217">
        <v>2.1000000000000001E-2</v>
      </c>
      <c r="I49" s="218">
        <v>16.829999999999998</v>
      </c>
      <c r="J49" s="218">
        <v>0.35</v>
      </c>
    </row>
    <row r="50" spans="1:10" x14ac:dyDescent="0.2">
      <c r="A50" s="219"/>
      <c r="B50" s="219"/>
      <c r="C50" s="219"/>
      <c r="D50" s="219"/>
      <c r="E50" s="219" t="s">
        <v>353</v>
      </c>
      <c r="F50" s="220">
        <v>1.19</v>
      </c>
      <c r="G50" s="219" t="s">
        <v>354</v>
      </c>
      <c r="H50" s="220">
        <v>0</v>
      </c>
      <c r="I50" s="219" t="s">
        <v>355</v>
      </c>
      <c r="J50" s="220">
        <v>1.19</v>
      </c>
    </row>
    <row r="51" spans="1:10" x14ac:dyDescent="0.2">
      <c r="A51" s="219"/>
      <c r="B51" s="219"/>
      <c r="C51" s="219"/>
      <c r="D51" s="219"/>
      <c r="E51" s="219" t="s">
        <v>356</v>
      </c>
      <c r="F51" s="220">
        <v>1.55</v>
      </c>
      <c r="G51" s="219"/>
      <c r="H51" s="221" t="s">
        <v>357</v>
      </c>
      <c r="I51" s="221"/>
      <c r="J51" s="220">
        <v>8.33</v>
      </c>
    </row>
    <row r="52" spans="1:10" ht="30" customHeight="1" thickBot="1" x14ac:dyDescent="0.25">
      <c r="A52" s="195"/>
      <c r="B52" s="195"/>
      <c r="C52" s="195"/>
      <c r="D52" s="195"/>
      <c r="E52" s="195"/>
      <c r="F52" s="195"/>
      <c r="G52" s="195" t="s">
        <v>358</v>
      </c>
      <c r="H52" s="222">
        <v>2899.75</v>
      </c>
      <c r="I52" s="195" t="s">
        <v>359</v>
      </c>
      <c r="J52" s="223">
        <v>24154.91</v>
      </c>
    </row>
    <row r="53" spans="1:10" ht="0.95" customHeight="1" thickTop="1" x14ac:dyDescent="0.2">
      <c r="A53" s="224"/>
      <c r="B53" s="224"/>
      <c r="C53" s="224"/>
      <c r="D53" s="224"/>
      <c r="E53" s="224"/>
      <c r="F53" s="224"/>
      <c r="G53" s="224"/>
      <c r="H53" s="224"/>
      <c r="I53" s="224"/>
      <c r="J53" s="224"/>
    </row>
    <row r="54" spans="1:10" ht="18" customHeight="1" x14ac:dyDescent="0.2">
      <c r="A54" s="199" t="s">
        <v>207</v>
      </c>
      <c r="B54" s="189" t="s">
        <v>155</v>
      </c>
      <c r="C54" s="199" t="s">
        <v>187</v>
      </c>
      <c r="D54" s="199" t="s">
        <v>147</v>
      </c>
      <c r="E54" s="188" t="s">
        <v>343</v>
      </c>
      <c r="F54" s="188"/>
      <c r="G54" s="201" t="s">
        <v>188</v>
      </c>
      <c r="H54" s="189" t="s">
        <v>156</v>
      </c>
      <c r="I54" s="189" t="s">
        <v>189</v>
      </c>
      <c r="J54" s="189" t="s">
        <v>157</v>
      </c>
    </row>
    <row r="55" spans="1:10" ht="24" customHeight="1" x14ac:dyDescent="0.2">
      <c r="A55" s="203" t="s">
        <v>344</v>
      </c>
      <c r="B55" s="204" t="s">
        <v>208</v>
      </c>
      <c r="C55" s="203" t="s">
        <v>197</v>
      </c>
      <c r="D55" s="203" t="s">
        <v>209</v>
      </c>
      <c r="E55" s="211" t="s">
        <v>405</v>
      </c>
      <c r="F55" s="211"/>
      <c r="G55" s="205" t="s">
        <v>80</v>
      </c>
      <c r="H55" s="212">
        <v>1</v>
      </c>
      <c r="I55" s="206">
        <v>0.09</v>
      </c>
      <c r="J55" s="206">
        <v>0.09</v>
      </c>
    </row>
    <row r="56" spans="1:10" ht="36" customHeight="1" x14ac:dyDescent="0.2">
      <c r="A56" s="213" t="s">
        <v>346</v>
      </c>
      <c r="B56" s="214" t="s">
        <v>396</v>
      </c>
      <c r="C56" s="213" t="s">
        <v>197</v>
      </c>
      <c r="D56" s="213" t="s">
        <v>397</v>
      </c>
      <c r="E56" s="215" t="s">
        <v>381</v>
      </c>
      <c r="F56" s="215"/>
      <c r="G56" s="216" t="s">
        <v>382</v>
      </c>
      <c r="H56" s="217">
        <v>1E-4</v>
      </c>
      <c r="I56" s="218">
        <v>208.25</v>
      </c>
      <c r="J56" s="218">
        <v>0.02</v>
      </c>
    </row>
    <row r="57" spans="1:10" ht="36" customHeight="1" x14ac:dyDescent="0.2">
      <c r="A57" s="213" t="s">
        <v>346</v>
      </c>
      <c r="B57" s="214" t="s">
        <v>398</v>
      </c>
      <c r="C57" s="213" t="s">
        <v>197</v>
      </c>
      <c r="D57" s="213" t="s">
        <v>399</v>
      </c>
      <c r="E57" s="215" t="s">
        <v>381</v>
      </c>
      <c r="F57" s="215"/>
      <c r="G57" s="216" t="s">
        <v>400</v>
      </c>
      <c r="H57" s="217">
        <v>1E-3</v>
      </c>
      <c r="I57" s="218">
        <v>65.900000000000006</v>
      </c>
      <c r="J57" s="218">
        <v>0.06</v>
      </c>
    </row>
    <row r="58" spans="1:10" ht="24" customHeight="1" x14ac:dyDescent="0.2">
      <c r="A58" s="213" t="s">
        <v>346</v>
      </c>
      <c r="B58" s="214" t="s">
        <v>365</v>
      </c>
      <c r="C58" s="213" t="s">
        <v>197</v>
      </c>
      <c r="D58" s="213" t="s">
        <v>366</v>
      </c>
      <c r="E58" s="215" t="s">
        <v>349</v>
      </c>
      <c r="F58" s="215"/>
      <c r="G58" s="216" t="s">
        <v>350</v>
      </c>
      <c r="H58" s="217">
        <v>1E-3</v>
      </c>
      <c r="I58" s="218">
        <v>16.829999999999998</v>
      </c>
      <c r="J58" s="218">
        <v>0.01</v>
      </c>
    </row>
    <row r="59" spans="1:10" x14ac:dyDescent="0.2">
      <c r="A59" s="219"/>
      <c r="B59" s="219"/>
      <c r="C59" s="219"/>
      <c r="D59" s="219"/>
      <c r="E59" s="219" t="s">
        <v>353</v>
      </c>
      <c r="F59" s="220">
        <v>0.02</v>
      </c>
      <c r="G59" s="219" t="s">
        <v>354</v>
      </c>
      <c r="H59" s="220">
        <v>0</v>
      </c>
      <c r="I59" s="219" t="s">
        <v>355</v>
      </c>
      <c r="J59" s="220">
        <v>0.02</v>
      </c>
    </row>
    <row r="60" spans="1:10" x14ac:dyDescent="0.2">
      <c r="A60" s="219"/>
      <c r="B60" s="219"/>
      <c r="C60" s="219"/>
      <c r="D60" s="219"/>
      <c r="E60" s="219" t="s">
        <v>356</v>
      </c>
      <c r="F60" s="220">
        <v>0.02</v>
      </c>
      <c r="G60" s="219"/>
      <c r="H60" s="221" t="s">
        <v>357</v>
      </c>
      <c r="I60" s="221"/>
      <c r="J60" s="220">
        <v>0.11</v>
      </c>
    </row>
    <row r="61" spans="1:10" ht="30" customHeight="1" thickBot="1" x14ac:dyDescent="0.25">
      <c r="A61" s="195"/>
      <c r="B61" s="195"/>
      <c r="C61" s="195"/>
      <c r="D61" s="195"/>
      <c r="E61" s="195"/>
      <c r="F61" s="195"/>
      <c r="G61" s="195" t="s">
        <v>358</v>
      </c>
      <c r="H61" s="222">
        <v>9447.06</v>
      </c>
      <c r="I61" s="195" t="s">
        <v>359</v>
      </c>
      <c r="J61" s="223">
        <v>1039.17</v>
      </c>
    </row>
    <row r="62" spans="1:10" ht="0.95" customHeight="1" thickTop="1" x14ac:dyDescent="0.2">
      <c r="A62" s="224"/>
      <c r="B62" s="224"/>
      <c r="C62" s="224"/>
      <c r="D62" s="224"/>
      <c r="E62" s="224"/>
      <c r="F62" s="224"/>
      <c r="G62" s="224"/>
      <c r="H62" s="224"/>
      <c r="I62" s="224"/>
      <c r="J62" s="224"/>
    </row>
    <row r="63" spans="1:10" ht="18" customHeight="1" x14ac:dyDescent="0.2">
      <c r="A63" s="199" t="s">
        <v>210</v>
      </c>
      <c r="B63" s="189" t="s">
        <v>155</v>
      </c>
      <c r="C63" s="199" t="s">
        <v>187</v>
      </c>
      <c r="D63" s="199" t="s">
        <v>147</v>
      </c>
      <c r="E63" s="188" t="s">
        <v>343</v>
      </c>
      <c r="F63" s="188"/>
      <c r="G63" s="201" t="s">
        <v>188</v>
      </c>
      <c r="H63" s="189" t="s">
        <v>156</v>
      </c>
      <c r="I63" s="189" t="s">
        <v>189</v>
      </c>
      <c r="J63" s="189" t="s">
        <v>157</v>
      </c>
    </row>
    <row r="64" spans="1:10" ht="36" customHeight="1" x14ac:dyDescent="0.2">
      <c r="A64" s="203" t="s">
        <v>344</v>
      </c>
      <c r="B64" s="204" t="s">
        <v>211</v>
      </c>
      <c r="C64" s="203" t="s">
        <v>197</v>
      </c>
      <c r="D64" s="203" t="s">
        <v>212</v>
      </c>
      <c r="E64" s="211" t="s">
        <v>391</v>
      </c>
      <c r="F64" s="211"/>
      <c r="G64" s="205" t="s">
        <v>82</v>
      </c>
      <c r="H64" s="212">
        <v>1</v>
      </c>
      <c r="I64" s="206">
        <v>5.37</v>
      </c>
      <c r="J64" s="206">
        <v>5.37</v>
      </c>
    </row>
    <row r="65" spans="1:10" ht="36" customHeight="1" x14ac:dyDescent="0.2">
      <c r="A65" s="213" t="s">
        <v>346</v>
      </c>
      <c r="B65" s="214" t="s">
        <v>406</v>
      </c>
      <c r="C65" s="213" t="s">
        <v>197</v>
      </c>
      <c r="D65" s="213" t="s">
        <v>407</v>
      </c>
      <c r="E65" s="215" t="s">
        <v>381</v>
      </c>
      <c r="F65" s="215"/>
      <c r="G65" s="216" t="s">
        <v>382</v>
      </c>
      <c r="H65" s="217">
        <v>1.5100000000000001E-2</v>
      </c>
      <c r="I65" s="218">
        <v>212.39</v>
      </c>
      <c r="J65" s="218">
        <v>3.2</v>
      </c>
    </row>
    <row r="66" spans="1:10" ht="36" customHeight="1" x14ac:dyDescent="0.2">
      <c r="A66" s="213" t="s">
        <v>346</v>
      </c>
      <c r="B66" s="214" t="s">
        <v>408</v>
      </c>
      <c r="C66" s="213" t="s">
        <v>197</v>
      </c>
      <c r="D66" s="213" t="s">
        <v>409</v>
      </c>
      <c r="E66" s="215" t="s">
        <v>381</v>
      </c>
      <c r="F66" s="215"/>
      <c r="G66" s="216" t="s">
        <v>400</v>
      </c>
      <c r="H66" s="217">
        <v>2.5600000000000001E-2</v>
      </c>
      <c r="I66" s="218">
        <v>58.3</v>
      </c>
      <c r="J66" s="218">
        <v>1.49</v>
      </c>
    </row>
    <row r="67" spans="1:10" ht="24" customHeight="1" x14ac:dyDescent="0.2">
      <c r="A67" s="213" t="s">
        <v>346</v>
      </c>
      <c r="B67" s="214" t="s">
        <v>365</v>
      </c>
      <c r="C67" s="213" t="s">
        <v>197</v>
      </c>
      <c r="D67" s="213" t="s">
        <v>366</v>
      </c>
      <c r="E67" s="215" t="s">
        <v>349</v>
      </c>
      <c r="F67" s="215"/>
      <c r="G67" s="216" t="s">
        <v>350</v>
      </c>
      <c r="H67" s="217">
        <v>4.07E-2</v>
      </c>
      <c r="I67" s="218">
        <v>16.829999999999998</v>
      </c>
      <c r="J67" s="218">
        <v>0.68</v>
      </c>
    </row>
    <row r="68" spans="1:10" x14ac:dyDescent="0.2">
      <c r="A68" s="219"/>
      <c r="B68" s="219"/>
      <c r="C68" s="219"/>
      <c r="D68" s="219"/>
      <c r="E68" s="219" t="s">
        <v>353</v>
      </c>
      <c r="F68" s="220">
        <v>0.98</v>
      </c>
      <c r="G68" s="219" t="s">
        <v>354</v>
      </c>
      <c r="H68" s="220">
        <v>0</v>
      </c>
      <c r="I68" s="219" t="s">
        <v>355</v>
      </c>
      <c r="J68" s="220">
        <v>0.98</v>
      </c>
    </row>
    <row r="69" spans="1:10" x14ac:dyDescent="0.2">
      <c r="A69" s="219"/>
      <c r="B69" s="219"/>
      <c r="C69" s="219"/>
      <c r="D69" s="219"/>
      <c r="E69" s="219" t="s">
        <v>356</v>
      </c>
      <c r="F69" s="220">
        <v>1.22</v>
      </c>
      <c r="G69" s="219"/>
      <c r="H69" s="221" t="s">
        <v>357</v>
      </c>
      <c r="I69" s="221"/>
      <c r="J69" s="220">
        <v>6.59</v>
      </c>
    </row>
    <row r="70" spans="1:10" ht="30" customHeight="1" thickBot="1" x14ac:dyDescent="0.25">
      <c r="A70" s="195"/>
      <c r="B70" s="195"/>
      <c r="C70" s="195"/>
      <c r="D70" s="195"/>
      <c r="E70" s="195"/>
      <c r="F70" s="195"/>
      <c r="G70" s="195" t="s">
        <v>358</v>
      </c>
      <c r="H70" s="222">
        <v>1398.81</v>
      </c>
      <c r="I70" s="195" t="s">
        <v>359</v>
      </c>
      <c r="J70" s="223">
        <v>9218.15</v>
      </c>
    </row>
    <row r="71" spans="1:10" ht="0.95" customHeight="1" thickTop="1" x14ac:dyDescent="0.2">
      <c r="A71" s="224"/>
      <c r="B71" s="224"/>
      <c r="C71" s="224"/>
      <c r="D71" s="224"/>
      <c r="E71" s="224"/>
      <c r="F71" s="224"/>
      <c r="G71" s="224"/>
      <c r="H71" s="224"/>
      <c r="I71" s="224"/>
      <c r="J71" s="224"/>
    </row>
    <row r="72" spans="1:10" ht="24" customHeight="1" x14ac:dyDescent="0.2">
      <c r="A72" s="200" t="s">
        <v>213</v>
      </c>
      <c r="B72" s="200"/>
      <c r="C72" s="200"/>
      <c r="D72" s="200" t="s">
        <v>214</v>
      </c>
      <c r="E72" s="200"/>
      <c r="F72" s="190"/>
      <c r="G72" s="190"/>
      <c r="H72" s="202"/>
      <c r="I72" s="200"/>
      <c r="J72" s="191">
        <v>126855.21</v>
      </c>
    </row>
    <row r="73" spans="1:10" ht="18" customHeight="1" x14ac:dyDescent="0.2">
      <c r="A73" s="199" t="s">
        <v>215</v>
      </c>
      <c r="B73" s="189" t="s">
        <v>155</v>
      </c>
      <c r="C73" s="199" t="s">
        <v>187</v>
      </c>
      <c r="D73" s="199" t="s">
        <v>147</v>
      </c>
      <c r="E73" s="188" t="s">
        <v>343</v>
      </c>
      <c r="F73" s="188"/>
      <c r="G73" s="201" t="s">
        <v>188</v>
      </c>
      <c r="H73" s="189" t="s">
        <v>156</v>
      </c>
      <c r="I73" s="189" t="s">
        <v>189</v>
      </c>
      <c r="J73" s="189" t="s">
        <v>157</v>
      </c>
    </row>
    <row r="74" spans="1:10" ht="48" customHeight="1" x14ac:dyDescent="0.2">
      <c r="A74" s="203" t="s">
        <v>344</v>
      </c>
      <c r="B74" s="204" t="s">
        <v>216</v>
      </c>
      <c r="C74" s="203" t="s">
        <v>197</v>
      </c>
      <c r="D74" s="203" t="s">
        <v>217</v>
      </c>
      <c r="E74" s="211" t="s">
        <v>405</v>
      </c>
      <c r="F74" s="211"/>
      <c r="G74" s="205" t="s">
        <v>82</v>
      </c>
      <c r="H74" s="212">
        <v>1</v>
      </c>
      <c r="I74" s="206">
        <v>36.43</v>
      </c>
      <c r="J74" s="206">
        <v>36.43</v>
      </c>
    </row>
    <row r="75" spans="1:10" ht="36" customHeight="1" x14ac:dyDescent="0.2">
      <c r="A75" s="213" t="s">
        <v>346</v>
      </c>
      <c r="B75" s="214" t="s">
        <v>410</v>
      </c>
      <c r="C75" s="213" t="s">
        <v>197</v>
      </c>
      <c r="D75" s="213" t="s">
        <v>411</v>
      </c>
      <c r="E75" s="215" t="s">
        <v>381</v>
      </c>
      <c r="F75" s="215"/>
      <c r="G75" s="216" t="s">
        <v>382</v>
      </c>
      <c r="H75" s="217">
        <v>7.1999999999999998E-3</v>
      </c>
      <c r="I75" s="218">
        <v>5.79</v>
      </c>
      <c r="J75" s="218">
        <v>0.04</v>
      </c>
    </row>
    <row r="76" spans="1:10" ht="48" customHeight="1" x14ac:dyDescent="0.2">
      <c r="A76" s="213" t="s">
        <v>346</v>
      </c>
      <c r="B76" s="214" t="s">
        <v>392</v>
      </c>
      <c r="C76" s="213" t="s">
        <v>197</v>
      </c>
      <c r="D76" s="213" t="s">
        <v>393</v>
      </c>
      <c r="E76" s="215" t="s">
        <v>381</v>
      </c>
      <c r="F76" s="215"/>
      <c r="G76" s="216" t="s">
        <v>382</v>
      </c>
      <c r="H76" s="217">
        <v>5.7999999999999996E-3</v>
      </c>
      <c r="I76" s="218">
        <v>205.64</v>
      </c>
      <c r="J76" s="218">
        <v>1.19</v>
      </c>
    </row>
    <row r="77" spans="1:10" ht="60" customHeight="1" x14ac:dyDescent="0.2">
      <c r="A77" s="213" t="s">
        <v>346</v>
      </c>
      <c r="B77" s="214" t="s">
        <v>394</v>
      </c>
      <c r="C77" s="213" t="s">
        <v>197</v>
      </c>
      <c r="D77" s="213" t="s">
        <v>395</v>
      </c>
      <c r="E77" s="215" t="s">
        <v>381</v>
      </c>
      <c r="F77" s="215"/>
      <c r="G77" s="216" t="s">
        <v>382</v>
      </c>
      <c r="H77" s="217">
        <v>5.2699999999999997E-2</v>
      </c>
      <c r="I77" s="218">
        <v>276.24</v>
      </c>
      <c r="J77" s="218">
        <v>14.55</v>
      </c>
    </row>
    <row r="78" spans="1:10" ht="48" customHeight="1" x14ac:dyDescent="0.2">
      <c r="A78" s="213" t="s">
        <v>346</v>
      </c>
      <c r="B78" s="214" t="s">
        <v>412</v>
      </c>
      <c r="C78" s="213" t="s">
        <v>197</v>
      </c>
      <c r="D78" s="213" t="s">
        <v>413</v>
      </c>
      <c r="E78" s="215" t="s">
        <v>381</v>
      </c>
      <c r="F78" s="215"/>
      <c r="G78" s="216" t="s">
        <v>400</v>
      </c>
      <c r="H78" s="217">
        <v>5.7999999999999996E-3</v>
      </c>
      <c r="I78" s="218">
        <v>53.83</v>
      </c>
      <c r="J78" s="218">
        <v>0.31</v>
      </c>
    </row>
    <row r="79" spans="1:10" ht="48" customHeight="1" x14ac:dyDescent="0.2">
      <c r="A79" s="213" t="s">
        <v>346</v>
      </c>
      <c r="B79" s="214" t="s">
        <v>414</v>
      </c>
      <c r="C79" s="213" t="s">
        <v>197</v>
      </c>
      <c r="D79" s="213" t="s">
        <v>415</v>
      </c>
      <c r="E79" s="215" t="s">
        <v>381</v>
      </c>
      <c r="F79" s="215"/>
      <c r="G79" s="216" t="s">
        <v>382</v>
      </c>
      <c r="H79" s="217">
        <v>4.07E-2</v>
      </c>
      <c r="I79" s="218">
        <v>183.89</v>
      </c>
      <c r="J79" s="218">
        <v>7.48</v>
      </c>
    </row>
    <row r="80" spans="1:10" ht="36" customHeight="1" x14ac:dyDescent="0.2">
      <c r="A80" s="213" t="s">
        <v>346</v>
      </c>
      <c r="B80" s="214" t="s">
        <v>396</v>
      </c>
      <c r="C80" s="213" t="s">
        <v>197</v>
      </c>
      <c r="D80" s="213" t="s">
        <v>397</v>
      </c>
      <c r="E80" s="215" t="s">
        <v>381</v>
      </c>
      <c r="F80" s="215"/>
      <c r="G80" s="216" t="s">
        <v>382</v>
      </c>
      <c r="H80" s="217">
        <v>5.8999999999999999E-3</v>
      </c>
      <c r="I80" s="218">
        <v>208.25</v>
      </c>
      <c r="J80" s="218">
        <v>1.22</v>
      </c>
    </row>
    <row r="81" spans="1:10" ht="36" customHeight="1" x14ac:dyDescent="0.2">
      <c r="A81" s="213" t="s">
        <v>346</v>
      </c>
      <c r="B81" s="214" t="s">
        <v>398</v>
      </c>
      <c r="C81" s="213" t="s">
        <v>197</v>
      </c>
      <c r="D81" s="213" t="s">
        <v>399</v>
      </c>
      <c r="E81" s="215" t="s">
        <v>381</v>
      </c>
      <c r="F81" s="215"/>
      <c r="G81" s="216" t="s">
        <v>400</v>
      </c>
      <c r="H81" s="217">
        <v>5.16E-2</v>
      </c>
      <c r="I81" s="218">
        <v>65.900000000000006</v>
      </c>
      <c r="J81" s="218">
        <v>3.4</v>
      </c>
    </row>
    <row r="82" spans="1:10" ht="24" customHeight="1" x14ac:dyDescent="0.2">
      <c r="A82" s="213" t="s">
        <v>346</v>
      </c>
      <c r="B82" s="214" t="s">
        <v>416</v>
      </c>
      <c r="C82" s="213" t="s">
        <v>197</v>
      </c>
      <c r="D82" s="213" t="s">
        <v>417</v>
      </c>
      <c r="E82" s="215" t="s">
        <v>381</v>
      </c>
      <c r="F82" s="215"/>
      <c r="G82" s="216" t="s">
        <v>400</v>
      </c>
      <c r="H82" s="217">
        <v>5.0299999999999997E-2</v>
      </c>
      <c r="I82" s="218">
        <v>31.34</v>
      </c>
      <c r="J82" s="218">
        <v>1.57</v>
      </c>
    </row>
    <row r="83" spans="1:10" ht="24" customHeight="1" x14ac:dyDescent="0.2">
      <c r="A83" s="213" t="s">
        <v>346</v>
      </c>
      <c r="B83" s="214" t="s">
        <v>418</v>
      </c>
      <c r="C83" s="213" t="s">
        <v>197</v>
      </c>
      <c r="D83" s="213" t="s">
        <v>419</v>
      </c>
      <c r="E83" s="215" t="s">
        <v>381</v>
      </c>
      <c r="F83" s="215"/>
      <c r="G83" s="216" t="s">
        <v>382</v>
      </c>
      <c r="H83" s="217">
        <v>7.1999999999999998E-3</v>
      </c>
      <c r="I83" s="218">
        <v>112.45</v>
      </c>
      <c r="J83" s="218">
        <v>0.8</v>
      </c>
    </row>
    <row r="84" spans="1:10" ht="60" customHeight="1" x14ac:dyDescent="0.2">
      <c r="A84" s="213" t="s">
        <v>346</v>
      </c>
      <c r="B84" s="214" t="s">
        <v>401</v>
      </c>
      <c r="C84" s="213" t="s">
        <v>197</v>
      </c>
      <c r="D84" s="213" t="s">
        <v>402</v>
      </c>
      <c r="E84" s="215" t="s">
        <v>381</v>
      </c>
      <c r="F84" s="215"/>
      <c r="G84" s="216" t="s">
        <v>400</v>
      </c>
      <c r="H84" s="217">
        <v>1.6799999999999999E-2</v>
      </c>
      <c r="I84" s="218">
        <v>47.12</v>
      </c>
      <c r="J84" s="218">
        <v>0.79</v>
      </c>
    </row>
    <row r="85" spans="1:10" ht="36" customHeight="1" x14ac:dyDescent="0.2">
      <c r="A85" s="213" t="s">
        <v>346</v>
      </c>
      <c r="B85" s="214" t="s">
        <v>420</v>
      </c>
      <c r="C85" s="213" t="s">
        <v>197</v>
      </c>
      <c r="D85" s="213" t="s">
        <v>421</v>
      </c>
      <c r="E85" s="215" t="s">
        <v>381</v>
      </c>
      <c r="F85" s="215"/>
      <c r="G85" s="216" t="s">
        <v>400</v>
      </c>
      <c r="H85" s="217">
        <v>5.0299999999999997E-2</v>
      </c>
      <c r="I85" s="218">
        <v>3.6</v>
      </c>
      <c r="J85" s="218">
        <v>0.18</v>
      </c>
    </row>
    <row r="86" spans="1:10" ht="48" customHeight="1" x14ac:dyDescent="0.2">
      <c r="A86" s="213" t="s">
        <v>346</v>
      </c>
      <c r="B86" s="214" t="s">
        <v>403</v>
      </c>
      <c r="C86" s="213" t="s">
        <v>197</v>
      </c>
      <c r="D86" s="213" t="s">
        <v>404</v>
      </c>
      <c r="E86" s="215" t="s">
        <v>381</v>
      </c>
      <c r="F86" s="215"/>
      <c r="G86" s="216" t="s">
        <v>400</v>
      </c>
      <c r="H86" s="217">
        <v>5.1700000000000003E-2</v>
      </c>
      <c r="I86" s="218">
        <v>76.34</v>
      </c>
      <c r="J86" s="218">
        <v>3.94</v>
      </c>
    </row>
    <row r="87" spans="1:10" ht="24" customHeight="1" x14ac:dyDescent="0.2">
      <c r="A87" s="213" t="s">
        <v>346</v>
      </c>
      <c r="B87" s="214" t="s">
        <v>365</v>
      </c>
      <c r="C87" s="213" t="s">
        <v>197</v>
      </c>
      <c r="D87" s="213" t="s">
        <v>366</v>
      </c>
      <c r="E87" s="215" t="s">
        <v>349</v>
      </c>
      <c r="F87" s="215"/>
      <c r="G87" s="216" t="s">
        <v>350</v>
      </c>
      <c r="H87" s="217">
        <v>5.7500000000000002E-2</v>
      </c>
      <c r="I87" s="218">
        <v>16.829999999999998</v>
      </c>
      <c r="J87" s="218">
        <v>0.96</v>
      </c>
    </row>
    <row r="88" spans="1:10" x14ac:dyDescent="0.2">
      <c r="A88" s="219"/>
      <c r="B88" s="219"/>
      <c r="C88" s="219"/>
      <c r="D88" s="219"/>
      <c r="E88" s="219" t="s">
        <v>353</v>
      </c>
      <c r="F88" s="220">
        <v>5.6</v>
      </c>
      <c r="G88" s="219" t="s">
        <v>354</v>
      </c>
      <c r="H88" s="220">
        <v>0</v>
      </c>
      <c r="I88" s="219" t="s">
        <v>355</v>
      </c>
      <c r="J88" s="220">
        <v>5.6</v>
      </c>
    </row>
    <row r="89" spans="1:10" x14ac:dyDescent="0.2">
      <c r="A89" s="219"/>
      <c r="B89" s="219"/>
      <c r="C89" s="219"/>
      <c r="D89" s="219"/>
      <c r="E89" s="219" t="s">
        <v>356</v>
      </c>
      <c r="F89" s="220">
        <v>8.33</v>
      </c>
      <c r="G89" s="219"/>
      <c r="H89" s="221" t="s">
        <v>357</v>
      </c>
      <c r="I89" s="221"/>
      <c r="J89" s="220">
        <v>44.76</v>
      </c>
    </row>
    <row r="90" spans="1:10" ht="30" customHeight="1" thickBot="1" x14ac:dyDescent="0.25">
      <c r="A90" s="195"/>
      <c r="B90" s="195"/>
      <c r="C90" s="195"/>
      <c r="D90" s="195"/>
      <c r="E90" s="195"/>
      <c r="F90" s="195"/>
      <c r="G90" s="195" t="s">
        <v>358</v>
      </c>
      <c r="H90" s="222">
        <v>2834.12</v>
      </c>
      <c r="I90" s="195" t="s">
        <v>359</v>
      </c>
      <c r="J90" s="223">
        <v>126855.21</v>
      </c>
    </row>
    <row r="91" spans="1:10" ht="0.95" customHeight="1" thickTop="1" x14ac:dyDescent="0.2">
      <c r="A91" s="224"/>
      <c r="B91" s="224"/>
      <c r="C91" s="224"/>
      <c r="D91" s="224"/>
      <c r="E91" s="224"/>
      <c r="F91" s="224"/>
      <c r="G91" s="224"/>
      <c r="H91" s="224"/>
      <c r="I91" s="224"/>
      <c r="J91" s="224"/>
    </row>
    <row r="92" spans="1:10" ht="24" customHeight="1" x14ac:dyDescent="0.2">
      <c r="A92" s="200" t="s">
        <v>218</v>
      </c>
      <c r="B92" s="200"/>
      <c r="C92" s="200"/>
      <c r="D92" s="200" t="s">
        <v>219</v>
      </c>
      <c r="E92" s="200"/>
      <c r="F92" s="190"/>
      <c r="G92" s="190"/>
      <c r="H92" s="202"/>
      <c r="I92" s="200"/>
      <c r="J92" s="191">
        <v>168436.45</v>
      </c>
    </row>
    <row r="93" spans="1:10" ht="18" customHeight="1" x14ac:dyDescent="0.2">
      <c r="A93" s="199" t="s">
        <v>220</v>
      </c>
      <c r="B93" s="189" t="s">
        <v>155</v>
      </c>
      <c r="C93" s="199" t="s">
        <v>187</v>
      </c>
      <c r="D93" s="199" t="s">
        <v>147</v>
      </c>
      <c r="E93" s="188" t="s">
        <v>343</v>
      </c>
      <c r="F93" s="188"/>
      <c r="G93" s="201" t="s">
        <v>188</v>
      </c>
      <c r="H93" s="189" t="s">
        <v>156</v>
      </c>
      <c r="I93" s="189" t="s">
        <v>189</v>
      </c>
      <c r="J93" s="189" t="s">
        <v>157</v>
      </c>
    </row>
    <row r="94" spans="1:10" ht="24" customHeight="1" x14ac:dyDescent="0.2">
      <c r="A94" s="203" t="s">
        <v>344</v>
      </c>
      <c r="B94" s="204" t="s">
        <v>221</v>
      </c>
      <c r="C94" s="203" t="s">
        <v>197</v>
      </c>
      <c r="D94" s="203" t="s">
        <v>222</v>
      </c>
      <c r="E94" s="211" t="s">
        <v>391</v>
      </c>
      <c r="F94" s="211"/>
      <c r="G94" s="205" t="s">
        <v>80</v>
      </c>
      <c r="H94" s="212">
        <v>1</v>
      </c>
      <c r="I94" s="206">
        <v>0.43</v>
      </c>
      <c r="J94" s="206">
        <v>0.43</v>
      </c>
    </row>
    <row r="95" spans="1:10" ht="36" customHeight="1" x14ac:dyDescent="0.2">
      <c r="A95" s="213" t="s">
        <v>346</v>
      </c>
      <c r="B95" s="214" t="s">
        <v>406</v>
      </c>
      <c r="C95" s="213" t="s">
        <v>197</v>
      </c>
      <c r="D95" s="213" t="s">
        <v>407</v>
      </c>
      <c r="E95" s="215" t="s">
        <v>381</v>
      </c>
      <c r="F95" s="215"/>
      <c r="G95" s="216" t="s">
        <v>382</v>
      </c>
      <c r="H95" s="217">
        <v>1.8E-3</v>
      </c>
      <c r="I95" s="218">
        <v>212.39</v>
      </c>
      <c r="J95" s="218">
        <v>0.38</v>
      </c>
    </row>
    <row r="96" spans="1:10" ht="24" customHeight="1" x14ac:dyDescent="0.2">
      <c r="A96" s="213" t="s">
        <v>346</v>
      </c>
      <c r="B96" s="214" t="s">
        <v>365</v>
      </c>
      <c r="C96" s="213" t="s">
        <v>197</v>
      </c>
      <c r="D96" s="213" t="s">
        <v>366</v>
      </c>
      <c r="E96" s="215" t="s">
        <v>349</v>
      </c>
      <c r="F96" s="215"/>
      <c r="G96" s="216" t="s">
        <v>350</v>
      </c>
      <c r="H96" s="217">
        <v>3.5000000000000001E-3</v>
      </c>
      <c r="I96" s="218">
        <v>16.829999999999998</v>
      </c>
      <c r="J96" s="218">
        <v>0.05</v>
      </c>
    </row>
    <row r="97" spans="1:10" x14ac:dyDescent="0.2">
      <c r="A97" s="219"/>
      <c r="B97" s="219"/>
      <c r="C97" s="219"/>
      <c r="D97" s="219"/>
      <c r="E97" s="219" t="s">
        <v>353</v>
      </c>
      <c r="F97" s="220">
        <v>0.06</v>
      </c>
      <c r="G97" s="219" t="s">
        <v>354</v>
      </c>
      <c r="H97" s="220">
        <v>0</v>
      </c>
      <c r="I97" s="219" t="s">
        <v>355</v>
      </c>
      <c r="J97" s="220">
        <v>0.06</v>
      </c>
    </row>
    <row r="98" spans="1:10" x14ac:dyDescent="0.2">
      <c r="A98" s="219"/>
      <c r="B98" s="219"/>
      <c r="C98" s="219"/>
      <c r="D98" s="219"/>
      <c r="E98" s="219" t="s">
        <v>356</v>
      </c>
      <c r="F98" s="220">
        <v>0.09</v>
      </c>
      <c r="G98" s="219"/>
      <c r="H98" s="221" t="s">
        <v>357</v>
      </c>
      <c r="I98" s="221"/>
      <c r="J98" s="220">
        <v>0.52</v>
      </c>
    </row>
    <row r="99" spans="1:10" ht="30" customHeight="1" thickBot="1" x14ac:dyDescent="0.25">
      <c r="A99" s="195"/>
      <c r="B99" s="195"/>
      <c r="C99" s="195"/>
      <c r="D99" s="195"/>
      <c r="E99" s="195"/>
      <c r="F99" s="195"/>
      <c r="G99" s="195" t="s">
        <v>358</v>
      </c>
      <c r="H99" s="222">
        <v>9447.06</v>
      </c>
      <c r="I99" s="195" t="s">
        <v>359</v>
      </c>
      <c r="J99" s="223">
        <v>4912.47</v>
      </c>
    </row>
    <row r="100" spans="1:10" ht="0.95" customHeight="1" thickTop="1" x14ac:dyDescent="0.2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</row>
    <row r="101" spans="1:10" ht="18" customHeight="1" x14ac:dyDescent="0.2">
      <c r="A101" s="199" t="s">
        <v>223</v>
      </c>
      <c r="B101" s="189" t="s">
        <v>155</v>
      </c>
      <c r="C101" s="199" t="s">
        <v>187</v>
      </c>
      <c r="D101" s="199" t="s">
        <v>147</v>
      </c>
      <c r="E101" s="188" t="s">
        <v>343</v>
      </c>
      <c r="F101" s="188"/>
      <c r="G101" s="201" t="s">
        <v>188</v>
      </c>
      <c r="H101" s="189" t="s">
        <v>156</v>
      </c>
      <c r="I101" s="189" t="s">
        <v>189</v>
      </c>
      <c r="J101" s="189" t="s">
        <v>157</v>
      </c>
    </row>
    <row r="102" spans="1:10" ht="36" customHeight="1" x14ac:dyDescent="0.2">
      <c r="A102" s="203" t="s">
        <v>344</v>
      </c>
      <c r="B102" s="204" t="s">
        <v>224</v>
      </c>
      <c r="C102" s="203" t="s">
        <v>197</v>
      </c>
      <c r="D102" s="203" t="s">
        <v>225</v>
      </c>
      <c r="E102" s="211" t="s">
        <v>422</v>
      </c>
      <c r="F102" s="211"/>
      <c r="G102" s="205" t="s">
        <v>226</v>
      </c>
      <c r="H102" s="212">
        <v>1</v>
      </c>
      <c r="I102" s="206">
        <v>2.0299999999999998</v>
      </c>
      <c r="J102" s="206">
        <v>2.0299999999999998</v>
      </c>
    </row>
    <row r="103" spans="1:10" ht="48" customHeight="1" x14ac:dyDescent="0.2">
      <c r="A103" s="213" t="s">
        <v>346</v>
      </c>
      <c r="B103" s="214" t="s">
        <v>423</v>
      </c>
      <c r="C103" s="213" t="s">
        <v>197</v>
      </c>
      <c r="D103" s="213" t="s">
        <v>424</v>
      </c>
      <c r="E103" s="215" t="s">
        <v>381</v>
      </c>
      <c r="F103" s="215"/>
      <c r="G103" s="216" t="s">
        <v>382</v>
      </c>
      <c r="H103" s="217">
        <v>6.4999999999999997E-3</v>
      </c>
      <c r="I103" s="218">
        <v>288.33</v>
      </c>
      <c r="J103" s="218">
        <v>1.87</v>
      </c>
    </row>
    <row r="104" spans="1:10" ht="48" customHeight="1" x14ac:dyDescent="0.2">
      <c r="A104" s="213" t="s">
        <v>346</v>
      </c>
      <c r="B104" s="214" t="s">
        <v>425</v>
      </c>
      <c r="C104" s="213" t="s">
        <v>197</v>
      </c>
      <c r="D104" s="213" t="s">
        <v>426</v>
      </c>
      <c r="E104" s="215" t="s">
        <v>381</v>
      </c>
      <c r="F104" s="215"/>
      <c r="G104" s="216" t="s">
        <v>400</v>
      </c>
      <c r="H104" s="217">
        <v>2.8E-3</v>
      </c>
      <c r="I104" s="218">
        <v>59.09</v>
      </c>
      <c r="J104" s="218">
        <v>0.16</v>
      </c>
    </row>
    <row r="105" spans="1:10" x14ac:dyDescent="0.2">
      <c r="A105" s="219"/>
      <c r="B105" s="219"/>
      <c r="C105" s="219"/>
      <c r="D105" s="219"/>
      <c r="E105" s="219" t="s">
        <v>353</v>
      </c>
      <c r="F105" s="220">
        <v>0.11</v>
      </c>
      <c r="G105" s="219" t="s">
        <v>354</v>
      </c>
      <c r="H105" s="220">
        <v>0</v>
      </c>
      <c r="I105" s="219" t="s">
        <v>355</v>
      </c>
      <c r="J105" s="220">
        <v>0.11</v>
      </c>
    </row>
    <row r="106" spans="1:10" x14ac:dyDescent="0.2">
      <c r="A106" s="219"/>
      <c r="B106" s="219"/>
      <c r="C106" s="219"/>
      <c r="D106" s="219"/>
      <c r="E106" s="219" t="s">
        <v>356</v>
      </c>
      <c r="F106" s="220">
        <v>0.46</v>
      </c>
      <c r="G106" s="219"/>
      <c r="H106" s="221" t="s">
        <v>357</v>
      </c>
      <c r="I106" s="221"/>
      <c r="J106" s="220">
        <v>2.4900000000000002</v>
      </c>
    </row>
    <row r="107" spans="1:10" ht="30" customHeight="1" thickBot="1" x14ac:dyDescent="0.25">
      <c r="A107" s="195"/>
      <c r="B107" s="195"/>
      <c r="C107" s="195"/>
      <c r="D107" s="195"/>
      <c r="E107" s="195"/>
      <c r="F107" s="195"/>
      <c r="G107" s="195" t="s">
        <v>358</v>
      </c>
      <c r="H107" s="222">
        <v>40223.08</v>
      </c>
      <c r="I107" s="195" t="s">
        <v>359</v>
      </c>
      <c r="J107" s="223">
        <v>100155.46</v>
      </c>
    </row>
    <row r="108" spans="1:10" ht="0.95" customHeight="1" thickTop="1" x14ac:dyDescent="0.2">
      <c r="A108" s="224"/>
      <c r="B108" s="224"/>
      <c r="C108" s="224"/>
      <c r="D108" s="224"/>
      <c r="E108" s="224"/>
      <c r="F108" s="224"/>
      <c r="G108" s="224"/>
      <c r="H108" s="224"/>
      <c r="I108" s="224"/>
      <c r="J108" s="224"/>
    </row>
    <row r="109" spans="1:10" ht="18" customHeight="1" x14ac:dyDescent="0.2">
      <c r="A109" s="199" t="s">
        <v>227</v>
      </c>
      <c r="B109" s="189" t="s">
        <v>155</v>
      </c>
      <c r="C109" s="199" t="s">
        <v>187</v>
      </c>
      <c r="D109" s="199" t="s">
        <v>147</v>
      </c>
      <c r="E109" s="188" t="s">
        <v>343</v>
      </c>
      <c r="F109" s="188"/>
      <c r="G109" s="201" t="s">
        <v>188</v>
      </c>
      <c r="H109" s="189" t="s">
        <v>156</v>
      </c>
      <c r="I109" s="189" t="s">
        <v>189</v>
      </c>
      <c r="J109" s="189" t="s">
        <v>157</v>
      </c>
    </row>
    <row r="110" spans="1:10" ht="48" customHeight="1" x14ac:dyDescent="0.2">
      <c r="A110" s="203" t="s">
        <v>344</v>
      </c>
      <c r="B110" s="204" t="s">
        <v>228</v>
      </c>
      <c r="C110" s="203" t="s">
        <v>197</v>
      </c>
      <c r="D110" s="203" t="s">
        <v>229</v>
      </c>
      <c r="E110" s="211" t="s">
        <v>422</v>
      </c>
      <c r="F110" s="211"/>
      <c r="G110" s="205" t="s">
        <v>82</v>
      </c>
      <c r="H110" s="212">
        <v>1</v>
      </c>
      <c r="I110" s="206">
        <v>5.66</v>
      </c>
      <c r="J110" s="206">
        <v>5.66</v>
      </c>
    </row>
    <row r="111" spans="1:10" ht="36" customHeight="1" x14ac:dyDescent="0.2">
      <c r="A111" s="213" t="s">
        <v>346</v>
      </c>
      <c r="B111" s="214" t="s">
        <v>427</v>
      </c>
      <c r="C111" s="213" t="s">
        <v>197</v>
      </c>
      <c r="D111" s="213" t="s">
        <v>428</v>
      </c>
      <c r="E111" s="215" t="s">
        <v>381</v>
      </c>
      <c r="F111" s="215"/>
      <c r="G111" s="216" t="s">
        <v>382</v>
      </c>
      <c r="H111" s="217">
        <v>4.1999999999999997E-3</v>
      </c>
      <c r="I111" s="218">
        <v>227.63</v>
      </c>
      <c r="J111" s="218">
        <v>0.95</v>
      </c>
    </row>
    <row r="112" spans="1:10" ht="48" customHeight="1" x14ac:dyDescent="0.2">
      <c r="A112" s="213" t="s">
        <v>346</v>
      </c>
      <c r="B112" s="214" t="s">
        <v>423</v>
      </c>
      <c r="C112" s="213" t="s">
        <v>197</v>
      </c>
      <c r="D112" s="213" t="s">
        <v>424</v>
      </c>
      <c r="E112" s="215" t="s">
        <v>381</v>
      </c>
      <c r="F112" s="215"/>
      <c r="G112" s="216" t="s">
        <v>382</v>
      </c>
      <c r="H112" s="217">
        <v>1.2699999999999999E-2</v>
      </c>
      <c r="I112" s="218">
        <v>288.33</v>
      </c>
      <c r="J112" s="218">
        <v>3.66</v>
      </c>
    </row>
    <row r="113" spans="1:10" ht="36" customHeight="1" x14ac:dyDescent="0.2">
      <c r="A113" s="213" t="s">
        <v>346</v>
      </c>
      <c r="B113" s="214" t="s">
        <v>429</v>
      </c>
      <c r="C113" s="213" t="s">
        <v>197</v>
      </c>
      <c r="D113" s="213" t="s">
        <v>430</v>
      </c>
      <c r="E113" s="215" t="s">
        <v>381</v>
      </c>
      <c r="F113" s="215"/>
      <c r="G113" s="216" t="s">
        <v>400</v>
      </c>
      <c r="H113" s="217">
        <v>6.7000000000000002E-3</v>
      </c>
      <c r="I113" s="218">
        <v>76.510000000000005</v>
      </c>
      <c r="J113" s="218">
        <v>0.51</v>
      </c>
    </row>
    <row r="114" spans="1:10" ht="48" customHeight="1" x14ac:dyDescent="0.2">
      <c r="A114" s="213" t="s">
        <v>346</v>
      </c>
      <c r="B114" s="214" t="s">
        <v>425</v>
      </c>
      <c r="C114" s="213" t="s">
        <v>197</v>
      </c>
      <c r="D114" s="213" t="s">
        <v>426</v>
      </c>
      <c r="E114" s="215" t="s">
        <v>381</v>
      </c>
      <c r="F114" s="215"/>
      <c r="G114" s="216" t="s">
        <v>400</v>
      </c>
      <c r="H114" s="217">
        <v>9.2999999999999992E-3</v>
      </c>
      <c r="I114" s="218">
        <v>59.09</v>
      </c>
      <c r="J114" s="218">
        <v>0.54</v>
      </c>
    </row>
    <row r="115" spans="1:10" x14ac:dyDescent="0.2">
      <c r="A115" s="219"/>
      <c r="B115" s="219"/>
      <c r="C115" s="219"/>
      <c r="D115" s="219"/>
      <c r="E115" s="219" t="s">
        <v>353</v>
      </c>
      <c r="F115" s="220">
        <v>0.42</v>
      </c>
      <c r="G115" s="219" t="s">
        <v>354</v>
      </c>
      <c r="H115" s="220">
        <v>0</v>
      </c>
      <c r="I115" s="219" t="s">
        <v>355</v>
      </c>
      <c r="J115" s="220">
        <v>0.42</v>
      </c>
    </row>
    <row r="116" spans="1:10" x14ac:dyDescent="0.2">
      <c r="A116" s="219"/>
      <c r="B116" s="219"/>
      <c r="C116" s="219"/>
      <c r="D116" s="219"/>
      <c r="E116" s="219" t="s">
        <v>356</v>
      </c>
      <c r="F116" s="220">
        <v>1.29</v>
      </c>
      <c r="G116" s="219"/>
      <c r="H116" s="221" t="s">
        <v>357</v>
      </c>
      <c r="I116" s="221"/>
      <c r="J116" s="220">
        <v>6.95</v>
      </c>
    </row>
    <row r="117" spans="1:10" ht="30" customHeight="1" thickBot="1" x14ac:dyDescent="0.25">
      <c r="A117" s="195"/>
      <c r="B117" s="195"/>
      <c r="C117" s="195"/>
      <c r="D117" s="195"/>
      <c r="E117" s="195"/>
      <c r="F117" s="195"/>
      <c r="G117" s="195" t="s">
        <v>358</v>
      </c>
      <c r="H117" s="222">
        <v>6593.95</v>
      </c>
      <c r="I117" s="195" t="s">
        <v>359</v>
      </c>
      <c r="J117" s="223">
        <v>45827.95</v>
      </c>
    </row>
    <row r="118" spans="1:10" ht="0.95" customHeight="1" thickTop="1" x14ac:dyDescent="0.2">
      <c r="A118" s="224"/>
      <c r="B118" s="224"/>
      <c r="C118" s="224"/>
      <c r="D118" s="224"/>
      <c r="E118" s="224"/>
      <c r="F118" s="224"/>
      <c r="G118" s="224"/>
      <c r="H118" s="224"/>
      <c r="I118" s="224"/>
      <c r="J118" s="224"/>
    </row>
    <row r="119" spans="1:10" ht="18" customHeight="1" x14ac:dyDescent="0.2">
      <c r="A119" s="199"/>
      <c r="B119" s="189" t="s">
        <v>155</v>
      </c>
      <c r="C119" s="199" t="s">
        <v>187</v>
      </c>
      <c r="D119" s="199" t="s">
        <v>147</v>
      </c>
      <c r="E119" s="188" t="s">
        <v>343</v>
      </c>
      <c r="F119" s="188"/>
      <c r="G119" s="201" t="s">
        <v>188</v>
      </c>
      <c r="H119" s="189" t="s">
        <v>156</v>
      </c>
      <c r="I119" s="189" t="s">
        <v>189</v>
      </c>
      <c r="J119" s="189" t="s">
        <v>157</v>
      </c>
    </row>
    <row r="120" spans="1:10" ht="24" customHeight="1" x14ac:dyDescent="0.2">
      <c r="A120" s="207" t="s">
        <v>367</v>
      </c>
      <c r="B120" s="208" t="s">
        <v>231</v>
      </c>
      <c r="C120" s="207" t="s">
        <v>193</v>
      </c>
      <c r="D120" s="207" t="s">
        <v>232</v>
      </c>
      <c r="E120" s="231" t="s">
        <v>370</v>
      </c>
      <c r="F120" s="231"/>
      <c r="G120" s="209" t="s">
        <v>82</v>
      </c>
      <c r="H120" s="232">
        <v>1</v>
      </c>
      <c r="I120" s="210">
        <v>4.5</v>
      </c>
      <c r="J120" s="210">
        <v>4.5</v>
      </c>
    </row>
    <row r="121" spans="1:10" x14ac:dyDescent="0.2">
      <c r="A121" s="219"/>
      <c r="B121" s="219"/>
      <c r="C121" s="219"/>
      <c r="D121" s="219"/>
      <c r="E121" s="219" t="s">
        <v>353</v>
      </c>
      <c r="F121" s="220">
        <v>0</v>
      </c>
      <c r="G121" s="219" t="s">
        <v>354</v>
      </c>
      <c r="H121" s="220">
        <v>0</v>
      </c>
      <c r="I121" s="219" t="s">
        <v>355</v>
      </c>
      <c r="J121" s="220">
        <v>0</v>
      </c>
    </row>
    <row r="122" spans="1:10" x14ac:dyDescent="0.2">
      <c r="A122" s="219"/>
      <c r="B122" s="219"/>
      <c r="C122" s="219"/>
      <c r="D122" s="219"/>
      <c r="E122" s="219" t="s">
        <v>356</v>
      </c>
      <c r="F122" s="220">
        <v>0.76</v>
      </c>
      <c r="G122" s="219"/>
      <c r="H122" s="221" t="s">
        <v>357</v>
      </c>
      <c r="I122" s="221"/>
      <c r="J122" s="220">
        <v>5.26</v>
      </c>
    </row>
    <row r="123" spans="1:10" ht="30" customHeight="1" thickBot="1" x14ac:dyDescent="0.25">
      <c r="A123" s="195"/>
      <c r="B123" s="195"/>
      <c r="C123" s="195"/>
      <c r="D123" s="195"/>
      <c r="E123" s="195"/>
      <c r="F123" s="195"/>
      <c r="G123" s="195" t="s">
        <v>358</v>
      </c>
      <c r="H123" s="222">
        <v>3334.71</v>
      </c>
      <c r="I123" s="195" t="s">
        <v>359</v>
      </c>
      <c r="J123" s="223">
        <v>17540.57</v>
      </c>
    </row>
    <row r="124" spans="1:10" ht="0.95" customHeight="1" thickTop="1" x14ac:dyDescent="0.2">
      <c r="A124" s="224"/>
      <c r="B124" s="224"/>
      <c r="C124" s="224"/>
      <c r="D124" s="224"/>
      <c r="E124" s="224"/>
      <c r="F124" s="224"/>
      <c r="G124" s="224"/>
      <c r="H124" s="224"/>
      <c r="I124" s="224"/>
      <c r="J124" s="224"/>
    </row>
    <row r="125" spans="1:10" ht="24" customHeight="1" x14ac:dyDescent="0.2">
      <c r="A125" s="200" t="s">
        <v>233</v>
      </c>
      <c r="B125" s="200"/>
      <c r="C125" s="200"/>
      <c r="D125" s="200" t="s">
        <v>234</v>
      </c>
      <c r="E125" s="200"/>
      <c r="F125" s="190"/>
      <c r="G125" s="190"/>
      <c r="H125" s="202"/>
      <c r="I125" s="200"/>
      <c r="J125" s="191">
        <v>15386.54</v>
      </c>
    </row>
    <row r="126" spans="1:10" ht="18" customHeight="1" x14ac:dyDescent="0.2">
      <c r="A126" s="199" t="s">
        <v>235</v>
      </c>
      <c r="B126" s="189" t="s">
        <v>155</v>
      </c>
      <c r="C126" s="199" t="s">
        <v>187</v>
      </c>
      <c r="D126" s="199" t="s">
        <v>147</v>
      </c>
      <c r="E126" s="188" t="s">
        <v>343</v>
      </c>
      <c r="F126" s="188"/>
      <c r="G126" s="201" t="s">
        <v>188</v>
      </c>
      <c r="H126" s="189" t="s">
        <v>156</v>
      </c>
      <c r="I126" s="189" t="s">
        <v>189</v>
      </c>
      <c r="J126" s="189" t="s">
        <v>157</v>
      </c>
    </row>
    <row r="127" spans="1:10" ht="24" customHeight="1" x14ac:dyDescent="0.2">
      <c r="A127" s="203" t="s">
        <v>344</v>
      </c>
      <c r="B127" s="204" t="s">
        <v>236</v>
      </c>
      <c r="C127" s="203" t="s">
        <v>197</v>
      </c>
      <c r="D127" s="203" t="s">
        <v>237</v>
      </c>
      <c r="E127" s="211" t="s">
        <v>405</v>
      </c>
      <c r="F127" s="211"/>
      <c r="G127" s="205" t="s">
        <v>82</v>
      </c>
      <c r="H127" s="212">
        <v>1</v>
      </c>
      <c r="I127" s="206">
        <v>1.1200000000000001</v>
      </c>
      <c r="J127" s="206">
        <v>1.1200000000000001</v>
      </c>
    </row>
    <row r="128" spans="1:10" ht="36" customHeight="1" x14ac:dyDescent="0.2">
      <c r="A128" s="213" t="s">
        <v>346</v>
      </c>
      <c r="B128" s="214" t="s">
        <v>406</v>
      </c>
      <c r="C128" s="213" t="s">
        <v>197</v>
      </c>
      <c r="D128" s="213" t="s">
        <v>407</v>
      </c>
      <c r="E128" s="215" t="s">
        <v>381</v>
      </c>
      <c r="F128" s="215"/>
      <c r="G128" s="216" t="s">
        <v>382</v>
      </c>
      <c r="H128" s="217">
        <v>3.0000000000000001E-3</v>
      </c>
      <c r="I128" s="218">
        <v>212.39</v>
      </c>
      <c r="J128" s="218">
        <v>0.63</v>
      </c>
    </row>
    <row r="129" spans="1:10" ht="36" customHeight="1" x14ac:dyDescent="0.2">
      <c r="A129" s="213" t="s">
        <v>346</v>
      </c>
      <c r="B129" s="214" t="s">
        <v>408</v>
      </c>
      <c r="C129" s="213" t="s">
        <v>197</v>
      </c>
      <c r="D129" s="213" t="s">
        <v>409</v>
      </c>
      <c r="E129" s="215" t="s">
        <v>381</v>
      </c>
      <c r="F129" s="215"/>
      <c r="G129" s="216" t="s">
        <v>400</v>
      </c>
      <c r="H129" s="217">
        <v>6.0000000000000001E-3</v>
      </c>
      <c r="I129" s="218">
        <v>58.3</v>
      </c>
      <c r="J129" s="218">
        <v>0.34</v>
      </c>
    </row>
    <row r="130" spans="1:10" ht="24" customHeight="1" x14ac:dyDescent="0.2">
      <c r="A130" s="213" t="s">
        <v>346</v>
      </c>
      <c r="B130" s="214" t="s">
        <v>365</v>
      </c>
      <c r="C130" s="213" t="s">
        <v>197</v>
      </c>
      <c r="D130" s="213" t="s">
        <v>366</v>
      </c>
      <c r="E130" s="215" t="s">
        <v>349</v>
      </c>
      <c r="F130" s="215"/>
      <c r="G130" s="216" t="s">
        <v>350</v>
      </c>
      <c r="H130" s="217">
        <v>8.9999999999999993E-3</v>
      </c>
      <c r="I130" s="218">
        <v>16.829999999999998</v>
      </c>
      <c r="J130" s="218">
        <v>0.15</v>
      </c>
    </row>
    <row r="131" spans="1:10" x14ac:dyDescent="0.2">
      <c r="A131" s="219"/>
      <c r="B131" s="219"/>
      <c r="C131" s="219"/>
      <c r="D131" s="219"/>
      <c r="E131" s="219" t="s">
        <v>353</v>
      </c>
      <c r="F131" s="220">
        <v>0.2</v>
      </c>
      <c r="G131" s="219" t="s">
        <v>354</v>
      </c>
      <c r="H131" s="220">
        <v>0</v>
      </c>
      <c r="I131" s="219" t="s">
        <v>355</v>
      </c>
      <c r="J131" s="220">
        <v>0.2</v>
      </c>
    </row>
    <row r="132" spans="1:10" x14ac:dyDescent="0.2">
      <c r="A132" s="219"/>
      <c r="B132" s="219"/>
      <c r="C132" s="219"/>
      <c r="D132" s="219"/>
      <c r="E132" s="219" t="s">
        <v>356</v>
      </c>
      <c r="F132" s="220">
        <v>0.25</v>
      </c>
      <c r="G132" s="219"/>
      <c r="H132" s="221" t="s">
        <v>357</v>
      </c>
      <c r="I132" s="221"/>
      <c r="J132" s="220">
        <v>1.37</v>
      </c>
    </row>
    <row r="133" spans="1:10" ht="30" customHeight="1" thickBot="1" x14ac:dyDescent="0.25">
      <c r="A133" s="195"/>
      <c r="B133" s="195"/>
      <c r="C133" s="195"/>
      <c r="D133" s="195"/>
      <c r="E133" s="195"/>
      <c r="F133" s="195"/>
      <c r="G133" s="195" t="s">
        <v>358</v>
      </c>
      <c r="H133" s="222">
        <v>1608.63</v>
      </c>
      <c r="I133" s="195" t="s">
        <v>359</v>
      </c>
      <c r="J133" s="223">
        <v>2203.8200000000002</v>
      </c>
    </row>
    <row r="134" spans="1:10" ht="0.95" customHeight="1" thickTop="1" x14ac:dyDescent="0.2">
      <c r="A134" s="224"/>
      <c r="B134" s="224"/>
      <c r="C134" s="224"/>
      <c r="D134" s="224"/>
      <c r="E134" s="224"/>
      <c r="F134" s="224"/>
      <c r="G134" s="224"/>
      <c r="H134" s="224"/>
      <c r="I134" s="224"/>
      <c r="J134" s="224"/>
    </row>
    <row r="135" spans="1:10" ht="18" customHeight="1" x14ac:dyDescent="0.2">
      <c r="A135" s="199" t="s">
        <v>238</v>
      </c>
      <c r="B135" s="189" t="s">
        <v>155</v>
      </c>
      <c r="C135" s="199" t="s">
        <v>187</v>
      </c>
      <c r="D135" s="199" t="s">
        <v>147</v>
      </c>
      <c r="E135" s="188" t="s">
        <v>343</v>
      </c>
      <c r="F135" s="188"/>
      <c r="G135" s="201" t="s">
        <v>188</v>
      </c>
      <c r="H135" s="189" t="s">
        <v>156</v>
      </c>
      <c r="I135" s="189" t="s">
        <v>189</v>
      </c>
      <c r="J135" s="189" t="s">
        <v>157</v>
      </c>
    </row>
    <row r="136" spans="1:10" ht="36" customHeight="1" x14ac:dyDescent="0.2">
      <c r="A136" s="203" t="s">
        <v>344</v>
      </c>
      <c r="B136" s="204" t="s">
        <v>224</v>
      </c>
      <c r="C136" s="203" t="s">
        <v>197</v>
      </c>
      <c r="D136" s="203" t="s">
        <v>225</v>
      </c>
      <c r="E136" s="211" t="s">
        <v>422</v>
      </c>
      <c r="F136" s="211"/>
      <c r="G136" s="205" t="s">
        <v>226</v>
      </c>
      <c r="H136" s="212">
        <v>1</v>
      </c>
      <c r="I136" s="206">
        <v>2.0299999999999998</v>
      </c>
      <c r="J136" s="206">
        <v>2.0299999999999998</v>
      </c>
    </row>
    <row r="137" spans="1:10" ht="48" customHeight="1" x14ac:dyDescent="0.2">
      <c r="A137" s="213" t="s">
        <v>346</v>
      </c>
      <c r="B137" s="214" t="s">
        <v>423</v>
      </c>
      <c r="C137" s="213" t="s">
        <v>197</v>
      </c>
      <c r="D137" s="213" t="s">
        <v>424</v>
      </c>
      <c r="E137" s="215" t="s">
        <v>381</v>
      </c>
      <c r="F137" s="215"/>
      <c r="G137" s="216" t="s">
        <v>382</v>
      </c>
      <c r="H137" s="217">
        <v>6.4999999999999997E-3</v>
      </c>
      <c r="I137" s="218">
        <v>288.33</v>
      </c>
      <c r="J137" s="218">
        <v>1.87</v>
      </c>
    </row>
    <row r="138" spans="1:10" ht="48" customHeight="1" x14ac:dyDescent="0.2">
      <c r="A138" s="213" t="s">
        <v>346</v>
      </c>
      <c r="B138" s="214" t="s">
        <v>425</v>
      </c>
      <c r="C138" s="213" t="s">
        <v>197</v>
      </c>
      <c r="D138" s="213" t="s">
        <v>426</v>
      </c>
      <c r="E138" s="215" t="s">
        <v>381</v>
      </c>
      <c r="F138" s="215"/>
      <c r="G138" s="216" t="s">
        <v>400</v>
      </c>
      <c r="H138" s="217">
        <v>2.8E-3</v>
      </c>
      <c r="I138" s="218">
        <v>59.09</v>
      </c>
      <c r="J138" s="218">
        <v>0.16</v>
      </c>
    </row>
    <row r="139" spans="1:10" x14ac:dyDescent="0.2">
      <c r="A139" s="219"/>
      <c r="B139" s="219"/>
      <c r="C139" s="219"/>
      <c r="D139" s="219"/>
      <c r="E139" s="219" t="s">
        <v>353</v>
      </c>
      <c r="F139" s="220">
        <v>0.11</v>
      </c>
      <c r="G139" s="219" t="s">
        <v>354</v>
      </c>
      <c r="H139" s="220">
        <v>0</v>
      </c>
      <c r="I139" s="219" t="s">
        <v>355</v>
      </c>
      <c r="J139" s="220">
        <v>0.11</v>
      </c>
    </row>
    <row r="140" spans="1:10" x14ac:dyDescent="0.2">
      <c r="A140" s="219"/>
      <c r="B140" s="219"/>
      <c r="C140" s="219"/>
      <c r="D140" s="219"/>
      <c r="E140" s="219" t="s">
        <v>356</v>
      </c>
      <c r="F140" s="220">
        <v>0.46</v>
      </c>
      <c r="G140" s="219"/>
      <c r="H140" s="221" t="s">
        <v>357</v>
      </c>
      <c r="I140" s="221"/>
      <c r="J140" s="220">
        <v>2.4900000000000002</v>
      </c>
    </row>
    <row r="141" spans="1:10" ht="30" customHeight="1" thickBot="1" x14ac:dyDescent="0.25">
      <c r="A141" s="195"/>
      <c r="B141" s="195"/>
      <c r="C141" s="195"/>
      <c r="D141" s="195"/>
      <c r="E141" s="195"/>
      <c r="F141" s="195"/>
      <c r="G141" s="195" t="s">
        <v>358</v>
      </c>
      <c r="H141" s="222">
        <v>804.32</v>
      </c>
      <c r="I141" s="195" t="s">
        <v>359</v>
      </c>
      <c r="J141" s="223">
        <v>2002.75</v>
      </c>
    </row>
    <row r="142" spans="1:10" ht="0.95" customHeight="1" thickTop="1" x14ac:dyDescent="0.2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</row>
    <row r="143" spans="1:10" ht="18" customHeight="1" x14ac:dyDescent="0.2">
      <c r="A143" s="199" t="s">
        <v>239</v>
      </c>
      <c r="B143" s="189" t="s">
        <v>155</v>
      </c>
      <c r="C143" s="199" t="s">
        <v>187</v>
      </c>
      <c r="D143" s="199" t="s">
        <v>147</v>
      </c>
      <c r="E143" s="188" t="s">
        <v>343</v>
      </c>
      <c r="F143" s="188"/>
      <c r="G143" s="201" t="s">
        <v>188</v>
      </c>
      <c r="H143" s="189" t="s">
        <v>156</v>
      </c>
      <c r="I143" s="189" t="s">
        <v>189</v>
      </c>
      <c r="J143" s="189" t="s">
        <v>157</v>
      </c>
    </row>
    <row r="144" spans="1:10" ht="48" customHeight="1" x14ac:dyDescent="0.2">
      <c r="A144" s="203" t="s">
        <v>344</v>
      </c>
      <c r="B144" s="204" t="s">
        <v>228</v>
      </c>
      <c r="C144" s="203" t="s">
        <v>197</v>
      </c>
      <c r="D144" s="203" t="s">
        <v>229</v>
      </c>
      <c r="E144" s="211" t="s">
        <v>422</v>
      </c>
      <c r="F144" s="211"/>
      <c r="G144" s="205" t="s">
        <v>82</v>
      </c>
      <c r="H144" s="212">
        <v>1</v>
      </c>
      <c r="I144" s="206">
        <v>5.66</v>
      </c>
      <c r="J144" s="206">
        <v>5.66</v>
      </c>
    </row>
    <row r="145" spans="1:10" ht="36" customHeight="1" x14ac:dyDescent="0.2">
      <c r="A145" s="213" t="s">
        <v>346</v>
      </c>
      <c r="B145" s="214" t="s">
        <v>427</v>
      </c>
      <c r="C145" s="213" t="s">
        <v>197</v>
      </c>
      <c r="D145" s="213" t="s">
        <v>428</v>
      </c>
      <c r="E145" s="215" t="s">
        <v>381</v>
      </c>
      <c r="F145" s="215"/>
      <c r="G145" s="216" t="s">
        <v>382</v>
      </c>
      <c r="H145" s="217">
        <v>4.1999999999999997E-3</v>
      </c>
      <c r="I145" s="218">
        <v>227.63</v>
      </c>
      <c r="J145" s="218">
        <v>0.95</v>
      </c>
    </row>
    <row r="146" spans="1:10" ht="48" customHeight="1" x14ac:dyDescent="0.2">
      <c r="A146" s="213" t="s">
        <v>346</v>
      </c>
      <c r="B146" s="214" t="s">
        <v>423</v>
      </c>
      <c r="C146" s="213" t="s">
        <v>197</v>
      </c>
      <c r="D146" s="213" t="s">
        <v>424</v>
      </c>
      <c r="E146" s="215" t="s">
        <v>381</v>
      </c>
      <c r="F146" s="215"/>
      <c r="G146" s="216" t="s">
        <v>382</v>
      </c>
      <c r="H146" s="217">
        <v>1.2699999999999999E-2</v>
      </c>
      <c r="I146" s="218">
        <v>288.33</v>
      </c>
      <c r="J146" s="218">
        <v>3.66</v>
      </c>
    </row>
    <row r="147" spans="1:10" ht="36" customHeight="1" x14ac:dyDescent="0.2">
      <c r="A147" s="213" t="s">
        <v>346</v>
      </c>
      <c r="B147" s="214" t="s">
        <v>429</v>
      </c>
      <c r="C147" s="213" t="s">
        <v>197</v>
      </c>
      <c r="D147" s="213" t="s">
        <v>430</v>
      </c>
      <c r="E147" s="215" t="s">
        <v>381</v>
      </c>
      <c r="F147" s="215"/>
      <c r="G147" s="216" t="s">
        <v>400</v>
      </c>
      <c r="H147" s="217">
        <v>6.7000000000000002E-3</v>
      </c>
      <c r="I147" s="218">
        <v>76.510000000000005</v>
      </c>
      <c r="J147" s="218">
        <v>0.51</v>
      </c>
    </row>
    <row r="148" spans="1:10" ht="48" customHeight="1" x14ac:dyDescent="0.2">
      <c r="A148" s="213" t="s">
        <v>346</v>
      </c>
      <c r="B148" s="214" t="s">
        <v>425</v>
      </c>
      <c r="C148" s="213" t="s">
        <v>197</v>
      </c>
      <c r="D148" s="213" t="s">
        <v>426</v>
      </c>
      <c r="E148" s="215" t="s">
        <v>381</v>
      </c>
      <c r="F148" s="215"/>
      <c r="G148" s="216" t="s">
        <v>400</v>
      </c>
      <c r="H148" s="217">
        <v>9.2999999999999992E-3</v>
      </c>
      <c r="I148" s="218">
        <v>59.09</v>
      </c>
      <c r="J148" s="218">
        <v>0.54</v>
      </c>
    </row>
    <row r="149" spans="1:10" x14ac:dyDescent="0.2">
      <c r="A149" s="219"/>
      <c r="B149" s="219"/>
      <c r="C149" s="219"/>
      <c r="D149" s="219"/>
      <c r="E149" s="219" t="s">
        <v>353</v>
      </c>
      <c r="F149" s="220">
        <v>0.42</v>
      </c>
      <c r="G149" s="219" t="s">
        <v>354</v>
      </c>
      <c r="H149" s="220">
        <v>0</v>
      </c>
      <c r="I149" s="219" t="s">
        <v>355</v>
      </c>
      <c r="J149" s="220">
        <v>0.42</v>
      </c>
    </row>
    <row r="150" spans="1:10" x14ac:dyDescent="0.2">
      <c r="A150" s="219"/>
      <c r="B150" s="219"/>
      <c r="C150" s="219"/>
      <c r="D150" s="219"/>
      <c r="E150" s="219" t="s">
        <v>356</v>
      </c>
      <c r="F150" s="220">
        <v>1.29</v>
      </c>
      <c r="G150" s="219"/>
      <c r="H150" s="221" t="s">
        <v>357</v>
      </c>
      <c r="I150" s="221"/>
      <c r="J150" s="220">
        <v>6.95</v>
      </c>
    </row>
    <row r="151" spans="1:10" ht="30" customHeight="1" thickBot="1" x14ac:dyDescent="0.25">
      <c r="A151" s="195"/>
      <c r="B151" s="195"/>
      <c r="C151" s="195"/>
      <c r="D151" s="195"/>
      <c r="E151" s="195"/>
      <c r="F151" s="195"/>
      <c r="G151" s="195" t="s">
        <v>358</v>
      </c>
      <c r="H151" s="222">
        <v>1608.63</v>
      </c>
      <c r="I151" s="195" t="s">
        <v>359</v>
      </c>
      <c r="J151" s="223">
        <v>11179.97</v>
      </c>
    </row>
    <row r="152" spans="1:10" ht="0.95" customHeight="1" thickTop="1" x14ac:dyDescent="0.2">
      <c r="A152" s="224"/>
      <c r="B152" s="224"/>
      <c r="C152" s="224"/>
      <c r="D152" s="224"/>
      <c r="E152" s="224"/>
      <c r="F152" s="224"/>
      <c r="G152" s="224"/>
      <c r="H152" s="224"/>
      <c r="I152" s="224"/>
      <c r="J152" s="224"/>
    </row>
    <row r="153" spans="1:10" ht="24" customHeight="1" x14ac:dyDescent="0.2">
      <c r="A153" s="200" t="s">
        <v>174</v>
      </c>
      <c r="B153" s="200"/>
      <c r="C153" s="200"/>
      <c r="D153" s="200" t="s">
        <v>175</v>
      </c>
      <c r="E153" s="200"/>
      <c r="F153" s="190"/>
      <c r="G153" s="190"/>
      <c r="H153" s="202"/>
      <c r="I153" s="200"/>
      <c r="J153" s="191">
        <v>369108.3</v>
      </c>
    </row>
    <row r="154" spans="1:10" ht="18" customHeight="1" x14ac:dyDescent="0.2">
      <c r="A154" s="199" t="s">
        <v>240</v>
      </c>
      <c r="B154" s="189" t="s">
        <v>155</v>
      </c>
      <c r="C154" s="199" t="s">
        <v>187</v>
      </c>
      <c r="D154" s="199" t="s">
        <v>147</v>
      </c>
      <c r="E154" s="188" t="s">
        <v>343</v>
      </c>
      <c r="F154" s="188"/>
      <c r="G154" s="201" t="s">
        <v>188</v>
      </c>
      <c r="H154" s="189" t="s">
        <v>156</v>
      </c>
      <c r="I154" s="189" t="s">
        <v>189</v>
      </c>
      <c r="J154" s="189" t="s">
        <v>157</v>
      </c>
    </row>
    <row r="155" spans="1:10" ht="48" customHeight="1" x14ac:dyDescent="0.2">
      <c r="A155" s="203" t="s">
        <v>344</v>
      </c>
      <c r="B155" s="204" t="s">
        <v>241</v>
      </c>
      <c r="C155" s="203" t="s">
        <v>197</v>
      </c>
      <c r="D155" s="203" t="s">
        <v>242</v>
      </c>
      <c r="E155" s="211" t="s">
        <v>422</v>
      </c>
      <c r="F155" s="211"/>
      <c r="G155" s="205" t="s">
        <v>243</v>
      </c>
      <c r="H155" s="212">
        <v>1</v>
      </c>
      <c r="I155" s="206">
        <v>0.74</v>
      </c>
      <c r="J155" s="206">
        <v>0.74</v>
      </c>
    </row>
    <row r="156" spans="1:10" ht="60" customHeight="1" x14ac:dyDescent="0.2">
      <c r="A156" s="213" t="s">
        <v>346</v>
      </c>
      <c r="B156" s="214" t="s">
        <v>431</v>
      </c>
      <c r="C156" s="213" t="s">
        <v>197</v>
      </c>
      <c r="D156" s="213" t="s">
        <v>432</v>
      </c>
      <c r="E156" s="215" t="s">
        <v>381</v>
      </c>
      <c r="F156" s="215"/>
      <c r="G156" s="216" t="s">
        <v>382</v>
      </c>
      <c r="H156" s="217">
        <v>1.7359999999999999E-3</v>
      </c>
      <c r="I156" s="218">
        <v>420.5</v>
      </c>
      <c r="J156" s="218">
        <v>0.72</v>
      </c>
    </row>
    <row r="157" spans="1:10" ht="60" customHeight="1" x14ac:dyDescent="0.2">
      <c r="A157" s="213" t="s">
        <v>346</v>
      </c>
      <c r="B157" s="214" t="s">
        <v>433</v>
      </c>
      <c r="C157" s="213" t="s">
        <v>197</v>
      </c>
      <c r="D157" s="213" t="s">
        <v>434</v>
      </c>
      <c r="E157" s="215" t="s">
        <v>381</v>
      </c>
      <c r="F157" s="215"/>
      <c r="G157" s="216" t="s">
        <v>400</v>
      </c>
      <c r="H157" s="217">
        <v>4.3399999999999998E-4</v>
      </c>
      <c r="I157" s="218">
        <v>65.45</v>
      </c>
      <c r="J157" s="218">
        <v>0.02</v>
      </c>
    </row>
    <row r="158" spans="1:10" x14ac:dyDescent="0.2">
      <c r="A158" s="219"/>
      <c r="B158" s="219"/>
      <c r="C158" s="219"/>
      <c r="D158" s="219"/>
      <c r="E158" s="219" t="s">
        <v>353</v>
      </c>
      <c r="F158" s="220">
        <v>0.03</v>
      </c>
      <c r="G158" s="219" t="s">
        <v>354</v>
      </c>
      <c r="H158" s="220">
        <v>0</v>
      </c>
      <c r="I158" s="219" t="s">
        <v>355</v>
      </c>
      <c r="J158" s="220">
        <v>0.03</v>
      </c>
    </row>
    <row r="159" spans="1:10" x14ac:dyDescent="0.2">
      <c r="A159" s="219"/>
      <c r="B159" s="219"/>
      <c r="C159" s="219"/>
      <c r="D159" s="219"/>
      <c r="E159" s="219" t="s">
        <v>356</v>
      </c>
      <c r="F159" s="220">
        <v>0.16</v>
      </c>
      <c r="G159" s="219"/>
      <c r="H159" s="221" t="s">
        <v>357</v>
      </c>
      <c r="I159" s="221"/>
      <c r="J159" s="220">
        <v>0.9</v>
      </c>
    </row>
    <row r="160" spans="1:10" ht="30" customHeight="1" thickBot="1" x14ac:dyDescent="0.25">
      <c r="A160" s="195"/>
      <c r="B160" s="195"/>
      <c r="C160" s="195"/>
      <c r="D160" s="195"/>
      <c r="E160" s="195"/>
      <c r="F160" s="195"/>
      <c r="G160" s="195" t="s">
        <v>358</v>
      </c>
      <c r="H160" s="222">
        <v>11399.39</v>
      </c>
      <c r="I160" s="195" t="s">
        <v>359</v>
      </c>
      <c r="J160" s="223">
        <v>10259.450000000001</v>
      </c>
    </row>
    <row r="161" spans="1:10" ht="0.95" customHeight="1" thickTop="1" x14ac:dyDescent="0.2">
      <c r="A161" s="224"/>
      <c r="B161" s="224"/>
      <c r="C161" s="224"/>
      <c r="D161" s="224"/>
      <c r="E161" s="224"/>
      <c r="F161" s="224"/>
      <c r="G161" s="224"/>
      <c r="H161" s="224"/>
      <c r="I161" s="224"/>
      <c r="J161" s="224"/>
    </row>
    <row r="162" spans="1:10" ht="18" customHeight="1" x14ac:dyDescent="0.2">
      <c r="A162" s="199" t="s">
        <v>244</v>
      </c>
      <c r="B162" s="189" t="s">
        <v>155</v>
      </c>
      <c r="C162" s="199" t="s">
        <v>187</v>
      </c>
      <c r="D162" s="199" t="s">
        <v>147</v>
      </c>
      <c r="E162" s="188" t="s">
        <v>343</v>
      </c>
      <c r="F162" s="188"/>
      <c r="G162" s="201" t="s">
        <v>188</v>
      </c>
      <c r="H162" s="189" t="s">
        <v>156</v>
      </c>
      <c r="I162" s="189" t="s">
        <v>189</v>
      </c>
      <c r="J162" s="189" t="s">
        <v>157</v>
      </c>
    </row>
    <row r="163" spans="1:10" ht="36" customHeight="1" x14ac:dyDescent="0.2">
      <c r="A163" s="203" t="s">
        <v>344</v>
      </c>
      <c r="B163" s="204" t="s">
        <v>245</v>
      </c>
      <c r="C163" s="203" t="s">
        <v>197</v>
      </c>
      <c r="D163" s="203" t="s">
        <v>246</v>
      </c>
      <c r="E163" s="211" t="s">
        <v>422</v>
      </c>
      <c r="F163" s="211"/>
      <c r="G163" s="205" t="s">
        <v>226</v>
      </c>
      <c r="H163" s="212">
        <v>1</v>
      </c>
      <c r="I163" s="206">
        <v>0.74</v>
      </c>
      <c r="J163" s="206">
        <v>0.74</v>
      </c>
    </row>
    <row r="164" spans="1:10" ht="48" customHeight="1" x14ac:dyDescent="0.2">
      <c r="A164" s="213" t="s">
        <v>346</v>
      </c>
      <c r="B164" s="214" t="s">
        <v>423</v>
      </c>
      <c r="C164" s="213" t="s">
        <v>197</v>
      </c>
      <c r="D164" s="213" t="s">
        <v>424</v>
      </c>
      <c r="E164" s="215" t="s">
        <v>381</v>
      </c>
      <c r="F164" s="215"/>
      <c r="G164" s="216" t="s">
        <v>382</v>
      </c>
      <c r="H164" s="217">
        <v>2.3999999999999998E-3</v>
      </c>
      <c r="I164" s="218">
        <v>288.33</v>
      </c>
      <c r="J164" s="218">
        <v>0.69</v>
      </c>
    </row>
    <row r="165" spans="1:10" ht="48" customHeight="1" x14ac:dyDescent="0.2">
      <c r="A165" s="213" t="s">
        <v>346</v>
      </c>
      <c r="B165" s="214" t="s">
        <v>425</v>
      </c>
      <c r="C165" s="213" t="s">
        <v>197</v>
      </c>
      <c r="D165" s="213" t="s">
        <v>426</v>
      </c>
      <c r="E165" s="215" t="s">
        <v>381</v>
      </c>
      <c r="F165" s="215"/>
      <c r="G165" s="216" t="s">
        <v>400</v>
      </c>
      <c r="H165" s="217">
        <v>1E-3</v>
      </c>
      <c r="I165" s="218">
        <v>59.09</v>
      </c>
      <c r="J165" s="218">
        <v>0.05</v>
      </c>
    </row>
    <row r="166" spans="1:10" x14ac:dyDescent="0.2">
      <c r="A166" s="219"/>
      <c r="B166" s="219"/>
      <c r="C166" s="219"/>
      <c r="D166" s="219"/>
      <c r="E166" s="219" t="s">
        <v>353</v>
      </c>
      <c r="F166" s="220">
        <v>0.03</v>
      </c>
      <c r="G166" s="219" t="s">
        <v>354</v>
      </c>
      <c r="H166" s="220">
        <v>0</v>
      </c>
      <c r="I166" s="219" t="s">
        <v>355</v>
      </c>
      <c r="J166" s="220">
        <v>0.03</v>
      </c>
    </row>
    <row r="167" spans="1:10" x14ac:dyDescent="0.2">
      <c r="A167" s="219"/>
      <c r="B167" s="219"/>
      <c r="C167" s="219"/>
      <c r="D167" s="219"/>
      <c r="E167" s="219" t="s">
        <v>356</v>
      </c>
      <c r="F167" s="220">
        <v>0.16</v>
      </c>
      <c r="G167" s="219"/>
      <c r="H167" s="221" t="s">
        <v>357</v>
      </c>
      <c r="I167" s="221"/>
      <c r="J167" s="220">
        <v>0.9</v>
      </c>
    </row>
    <row r="168" spans="1:10" ht="30" customHeight="1" thickBot="1" x14ac:dyDescent="0.25">
      <c r="A168" s="195"/>
      <c r="B168" s="195"/>
      <c r="C168" s="195"/>
      <c r="D168" s="195"/>
      <c r="E168" s="195"/>
      <c r="F168" s="195"/>
      <c r="G168" s="195" t="s">
        <v>358</v>
      </c>
      <c r="H168" s="222">
        <v>49837.98</v>
      </c>
      <c r="I168" s="195" t="s">
        <v>359</v>
      </c>
      <c r="J168" s="223">
        <v>44854.18</v>
      </c>
    </row>
    <row r="169" spans="1:10" ht="0.95" customHeight="1" thickTop="1" x14ac:dyDescent="0.2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</row>
    <row r="170" spans="1:10" ht="18" customHeight="1" x14ac:dyDescent="0.2">
      <c r="A170" s="199" t="s">
        <v>247</v>
      </c>
      <c r="B170" s="189" t="s">
        <v>155</v>
      </c>
      <c r="C170" s="199" t="s">
        <v>187</v>
      </c>
      <c r="D170" s="199" t="s">
        <v>147</v>
      </c>
      <c r="E170" s="188" t="s">
        <v>343</v>
      </c>
      <c r="F170" s="188"/>
      <c r="G170" s="201" t="s">
        <v>188</v>
      </c>
      <c r="H170" s="189" t="s">
        <v>156</v>
      </c>
      <c r="I170" s="189" t="s">
        <v>189</v>
      </c>
      <c r="J170" s="189" t="s">
        <v>157</v>
      </c>
    </row>
    <row r="171" spans="1:10" ht="24" customHeight="1" x14ac:dyDescent="0.2">
      <c r="A171" s="203" t="s">
        <v>344</v>
      </c>
      <c r="B171" s="204" t="s">
        <v>208</v>
      </c>
      <c r="C171" s="203" t="s">
        <v>197</v>
      </c>
      <c r="D171" s="203" t="s">
        <v>209</v>
      </c>
      <c r="E171" s="211" t="s">
        <v>405</v>
      </c>
      <c r="F171" s="211"/>
      <c r="G171" s="205" t="s">
        <v>80</v>
      </c>
      <c r="H171" s="212">
        <v>1</v>
      </c>
      <c r="I171" s="206">
        <v>0.09</v>
      </c>
      <c r="J171" s="206">
        <v>0.09</v>
      </c>
    </row>
    <row r="172" spans="1:10" ht="36" customHeight="1" x14ac:dyDescent="0.2">
      <c r="A172" s="213" t="s">
        <v>346</v>
      </c>
      <c r="B172" s="214" t="s">
        <v>396</v>
      </c>
      <c r="C172" s="213" t="s">
        <v>197</v>
      </c>
      <c r="D172" s="213" t="s">
        <v>397</v>
      </c>
      <c r="E172" s="215" t="s">
        <v>381</v>
      </c>
      <c r="F172" s="215"/>
      <c r="G172" s="216" t="s">
        <v>382</v>
      </c>
      <c r="H172" s="217">
        <v>1E-4</v>
      </c>
      <c r="I172" s="218">
        <v>208.25</v>
      </c>
      <c r="J172" s="218">
        <v>0.02</v>
      </c>
    </row>
    <row r="173" spans="1:10" ht="36" customHeight="1" x14ac:dyDescent="0.2">
      <c r="A173" s="213" t="s">
        <v>346</v>
      </c>
      <c r="B173" s="214" t="s">
        <v>398</v>
      </c>
      <c r="C173" s="213" t="s">
        <v>197</v>
      </c>
      <c r="D173" s="213" t="s">
        <v>399</v>
      </c>
      <c r="E173" s="215" t="s">
        <v>381</v>
      </c>
      <c r="F173" s="215"/>
      <c r="G173" s="216" t="s">
        <v>400</v>
      </c>
      <c r="H173" s="217">
        <v>1E-3</v>
      </c>
      <c r="I173" s="218">
        <v>65.900000000000006</v>
      </c>
      <c r="J173" s="218">
        <v>0.06</v>
      </c>
    </row>
    <row r="174" spans="1:10" ht="24" customHeight="1" x14ac:dyDescent="0.2">
      <c r="A174" s="213" t="s">
        <v>346</v>
      </c>
      <c r="B174" s="214" t="s">
        <v>365</v>
      </c>
      <c r="C174" s="213" t="s">
        <v>197</v>
      </c>
      <c r="D174" s="213" t="s">
        <v>366</v>
      </c>
      <c r="E174" s="215" t="s">
        <v>349</v>
      </c>
      <c r="F174" s="215"/>
      <c r="G174" s="216" t="s">
        <v>350</v>
      </c>
      <c r="H174" s="217">
        <v>1E-3</v>
      </c>
      <c r="I174" s="218">
        <v>16.829999999999998</v>
      </c>
      <c r="J174" s="218">
        <v>0.01</v>
      </c>
    </row>
    <row r="175" spans="1:10" x14ac:dyDescent="0.2">
      <c r="A175" s="219"/>
      <c r="B175" s="219"/>
      <c r="C175" s="219"/>
      <c r="D175" s="219"/>
      <c r="E175" s="219" t="s">
        <v>353</v>
      </c>
      <c r="F175" s="220">
        <v>0.02</v>
      </c>
      <c r="G175" s="219" t="s">
        <v>354</v>
      </c>
      <c r="H175" s="220">
        <v>0</v>
      </c>
      <c r="I175" s="219" t="s">
        <v>355</v>
      </c>
      <c r="J175" s="220">
        <v>0.02</v>
      </c>
    </row>
    <row r="176" spans="1:10" x14ac:dyDescent="0.2">
      <c r="A176" s="219"/>
      <c r="B176" s="219"/>
      <c r="C176" s="219"/>
      <c r="D176" s="219"/>
      <c r="E176" s="219" t="s">
        <v>356</v>
      </c>
      <c r="F176" s="220">
        <v>0.02</v>
      </c>
      <c r="G176" s="219"/>
      <c r="H176" s="221" t="s">
        <v>357</v>
      </c>
      <c r="I176" s="221"/>
      <c r="J176" s="220">
        <v>0.11</v>
      </c>
    </row>
    <row r="177" spans="1:10" ht="30" customHeight="1" thickBot="1" x14ac:dyDescent="0.25">
      <c r="A177" s="195"/>
      <c r="B177" s="195"/>
      <c r="C177" s="195"/>
      <c r="D177" s="195"/>
      <c r="E177" s="195"/>
      <c r="F177" s="195"/>
      <c r="G177" s="195" t="s">
        <v>358</v>
      </c>
      <c r="H177" s="222">
        <v>7307.3</v>
      </c>
      <c r="I177" s="195" t="s">
        <v>359</v>
      </c>
      <c r="J177" s="223">
        <v>803.8</v>
      </c>
    </row>
    <row r="178" spans="1:10" ht="0.95" customHeight="1" thickTop="1" x14ac:dyDescent="0.2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</row>
    <row r="179" spans="1:10" ht="18" customHeight="1" x14ac:dyDescent="0.2">
      <c r="A179" s="199" t="s">
        <v>248</v>
      </c>
      <c r="B179" s="189" t="s">
        <v>155</v>
      </c>
      <c r="C179" s="199" t="s">
        <v>187</v>
      </c>
      <c r="D179" s="199" t="s">
        <v>147</v>
      </c>
      <c r="E179" s="188" t="s">
        <v>343</v>
      </c>
      <c r="F179" s="188"/>
      <c r="G179" s="201" t="s">
        <v>188</v>
      </c>
      <c r="H179" s="189" t="s">
        <v>156</v>
      </c>
      <c r="I179" s="189" t="s">
        <v>189</v>
      </c>
      <c r="J179" s="189" t="s">
        <v>157</v>
      </c>
    </row>
    <row r="180" spans="1:10" ht="36" customHeight="1" x14ac:dyDescent="0.2">
      <c r="A180" s="203" t="s">
        <v>344</v>
      </c>
      <c r="B180" s="204" t="s">
        <v>249</v>
      </c>
      <c r="C180" s="203" t="s">
        <v>193</v>
      </c>
      <c r="D180" s="203" t="s">
        <v>250</v>
      </c>
      <c r="E180" s="211" t="s">
        <v>405</v>
      </c>
      <c r="F180" s="211"/>
      <c r="G180" s="205" t="s">
        <v>80</v>
      </c>
      <c r="H180" s="212">
        <v>1</v>
      </c>
      <c r="I180" s="206">
        <v>25.15</v>
      </c>
      <c r="J180" s="206">
        <v>25.15</v>
      </c>
    </row>
    <row r="181" spans="1:10" ht="48" customHeight="1" x14ac:dyDescent="0.2">
      <c r="A181" s="213" t="s">
        <v>346</v>
      </c>
      <c r="B181" s="214" t="s">
        <v>435</v>
      </c>
      <c r="C181" s="213" t="s">
        <v>197</v>
      </c>
      <c r="D181" s="213" t="s">
        <v>436</v>
      </c>
      <c r="E181" s="215" t="s">
        <v>381</v>
      </c>
      <c r="F181" s="215"/>
      <c r="G181" s="216" t="s">
        <v>382</v>
      </c>
      <c r="H181" s="217">
        <v>1E-3</v>
      </c>
      <c r="I181" s="218">
        <v>198.9</v>
      </c>
      <c r="J181" s="218">
        <v>0.19</v>
      </c>
    </row>
    <row r="182" spans="1:10" ht="48" customHeight="1" x14ac:dyDescent="0.2">
      <c r="A182" s="213" t="s">
        <v>346</v>
      </c>
      <c r="B182" s="214" t="s">
        <v>437</v>
      </c>
      <c r="C182" s="213" t="s">
        <v>197</v>
      </c>
      <c r="D182" s="213" t="s">
        <v>438</v>
      </c>
      <c r="E182" s="215" t="s">
        <v>381</v>
      </c>
      <c r="F182" s="215"/>
      <c r="G182" s="216" t="s">
        <v>400</v>
      </c>
      <c r="H182" s="217">
        <v>3.0000000000000001E-3</v>
      </c>
      <c r="I182" s="218">
        <v>72.84</v>
      </c>
      <c r="J182" s="218">
        <v>0.21</v>
      </c>
    </row>
    <row r="183" spans="1:10" ht="24" customHeight="1" x14ac:dyDescent="0.2">
      <c r="A183" s="213" t="s">
        <v>346</v>
      </c>
      <c r="B183" s="214" t="s">
        <v>439</v>
      </c>
      <c r="C183" s="213" t="s">
        <v>197</v>
      </c>
      <c r="D183" s="213" t="s">
        <v>440</v>
      </c>
      <c r="E183" s="215" t="s">
        <v>381</v>
      </c>
      <c r="F183" s="215"/>
      <c r="G183" s="216" t="s">
        <v>382</v>
      </c>
      <c r="H183" s="217">
        <v>4.0000000000000001E-3</v>
      </c>
      <c r="I183" s="218">
        <v>263.63</v>
      </c>
      <c r="J183" s="218">
        <v>1.05</v>
      </c>
    </row>
    <row r="184" spans="1:10" ht="60" customHeight="1" x14ac:dyDescent="0.2">
      <c r="A184" s="213" t="s">
        <v>346</v>
      </c>
      <c r="B184" s="214" t="s">
        <v>441</v>
      </c>
      <c r="C184" s="213" t="s">
        <v>197</v>
      </c>
      <c r="D184" s="213" t="s">
        <v>442</v>
      </c>
      <c r="E184" s="215" t="s">
        <v>381</v>
      </c>
      <c r="F184" s="215"/>
      <c r="G184" s="216" t="s">
        <v>382</v>
      </c>
      <c r="H184" s="217">
        <v>1.2999999999999999E-3</v>
      </c>
      <c r="I184" s="218">
        <v>234.6</v>
      </c>
      <c r="J184" s="218">
        <v>0.3</v>
      </c>
    </row>
    <row r="185" spans="1:10" ht="24" customHeight="1" x14ac:dyDescent="0.2">
      <c r="A185" s="213" t="s">
        <v>346</v>
      </c>
      <c r="B185" s="214" t="s">
        <v>365</v>
      </c>
      <c r="C185" s="213" t="s">
        <v>197</v>
      </c>
      <c r="D185" s="213" t="s">
        <v>366</v>
      </c>
      <c r="E185" s="215" t="s">
        <v>349</v>
      </c>
      <c r="F185" s="215"/>
      <c r="G185" s="216" t="s">
        <v>350</v>
      </c>
      <c r="H185" s="217">
        <v>3.2199999999999999E-2</v>
      </c>
      <c r="I185" s="218">
        <v>16.829999999999998</v>
      </c>
      <c r="J185" s="218">
        <v>0.54</v>
      </c>
    </row>
    <row r="186" spans="1:10" ht="24" customHeight="1" x14ac:dyDescent="0.2">
      <c r="A186" s="213" t="s">
        <v>346</v>
      </c>
      <c r="B186" s="214" t="s">
        <v>418</v>
      </c>
      <c r="C186" s="213" t="s">
        <v>197</v>
      </c>
      <c r="D186" s="213" t="s">
        <v>419</v>
      </c>
      <c r="E186" s="215" t="s">
        <v>381</v>
      </c>
      <c r="F186" s="215"/>
      <c r="G186" s="216" t="s">
        <v>382</v>
      </c>
      <c r="H186" s="217">
        <v>8.0000000000000004E-4</v>
      </c>
      <c r="I186" s="218">
        <v>112.45</v>
      </c>
      <c r="J186" s="218">
        <v>0.08</v>
      </c>
    </row>
    <row r="187" spans="1:10" ht="24" customHeight="1" x14ac:dyDescent="0.2">
      <c r="A187" s="213" t="s">
        <v>346</v>
      </c>
      <c r="B187" s="214" t="s">
        <v>416</v>
      </c>
      <c r="C187" s="213" t="s">
        <v>197</v>
      </c>
      <c r="D187" s="213" t="s">
        <v>417</v>
      </c>
      <c r="E187" s="215" t="s">
        <v>381</v>
      </c>
      <c r="F187" s="215"/>
      <c r="G187" s="216" t="s">
        <v>400</v>
      </c>
      <c r="H187" s="217">
        <v>3.3E-3</v>
      </c>
      <c r="I187" s="218">
        <v>31.34</v>
      </c>
      <c r="J187" s="218">
        <v>0.1</v>
      </c>
    </row>
    <row r="188" spans="1:10" ht="60" customHeight="1" x14ac:dyDescent="0.2">
      <c r="A188" s="213" t="s">
        <v>346</v>
      </c>
      <c r="B188" s="214" t="s">
        <v>443</v>
      </c>
      <c r="C188" s="213" t="s">
        <v>197</v>
      </c>
      <c r="D188" s="213" t="s">
        <v>444</v>
      </c>
      <c r="E188" s="215" t="s">
        <v>381</v>
      </c>
      <c r="F188" s="215"/>
      <c r="G188" s="216" t="s">
        <v>382</v>
      </c>
      <c r="H188" s="217">
        <v>5.9999999999999995E-4</v>
      </c>
      <c r="I188" s="218">
        <v>185.66</v>
      </c>
      <c r="J188" s="218">
        <v>0.11</v>
      </c>
    </row>
    <row r="189" spans="1:10" ht="60" customHeight="1" x14ac:dyDescent="0.2">
      <c r="A189" s="213" t="s">
        <v>346</v>
      </c>
      <c r="B189" s="214" t="s">
        <v>445</v>
      </c>
      <c r="C189" s="213" t="s">
        <v>197</v>
      </c>
      <c r="D189" s="213" t="s">
        <v>446</v>
      </c>
      <c r="E189" s="215" t="s">
        <v>381</v>
      </c>
      <c r="F189" s="215"/>
      <c r="G189" s="216" t="s">
        <v>400</v>
      </c>
      <c r="H189" s="217">
        <v>2.7000000000000001E-3</v>
      </c>
      <c r="I189" s="218">
        <v>46.02</v>
      </c>
      <c r="J189" s="218">
        <v>0.12</v>
      </c>
    </row>
    <row r="190" spans="1:10" ht="24" customHeight="1" x14ac:dyDescent="0.2">
      <c r="A190" s="225" t="s">
        <v>367</v>
      </c>
      <c r="B190" s="226" t="s">
        <v>447</v>
      </c>
      <c r="C190" s="225" t="s">
        <v>197</v>
      </c>
      <c r="D190" s="225" t="s">
        <v>448</v>
      </c>
      <c r="E190" s="227" t="s">
        <v>370</v>
      </c>
      <c r="F190" s="227"/>
      <c r="G190" s="228" t="s">
        <v>82</v>
      </c>
      <c r="H190" s="229">
        <v>6.0000000000000001E-3</v>
      </c>
      <c r="I190" s="230">
        <v>83.5</v>
      </c>
      <c r="J190" s="230">
        <v>0.5</v>
      </c>
    </row>
    <row r="191" spans="1:10" ht="24" customHeight="1" x14ac:dyDescent="0.2">
      <c r="A191" s="225" t="s">
        <v>367</v>
      </c>
      <c r="B191" s="226" t="s">
        <v>449</v>
      </c>
      <c r="C191" s="225" t="s">
        <v>197</v>
      </c>
      <c r="D191" s="225" t="s">
        <v>450</v>
      </c>
      <c r="E191" s="227" t="s">
        <v>370</v>
      </c>
      <c r="F191" s="227"/>
      <c r="G191" s="228" t="s">
        <v>82</v>
      </c>
      <c r="H191" s="229">
        <v>7.3000000000000001E-3</v>
      </c>
      <c r="I191" s="230">
        <v>97.44</v>
      </c>
      <c r="J191" s="230">
        <v>0.71</v>
      </c>
    </row>
    <row r="192" spans="1:10" ht="24" customHeight="1" x14ac:dyDescent="0.2">
      <c r="A192" s="225" t="s">
        <v>367</v>
      </c>
      <c r="B192" s="226" t="s">
        <v>451</v>
      </c>
      <c r="C192" s="225" t="s">
        <v>197</v>
      </c>
      <c r="D192" s="225" t="s">
        <v>452</v>
      </c>
      <c r="E192" s="227" t="s">
        <v>370</v>
      </c>
      <c r="F192" s="227"/>
      <c r="G192" s="228" t="s">
        <v>82</v>
      </c>
      <c r="H192" s="229">
        <v>1.4999999999999999E-2</v>
      </c>
      <c r="I192" s="230">
        <v>84.4</v>
      </c>
      <c r="J192" s="230">
        <v>1.26</v>
      </c>
    </row>
    <row r="193" spans="1:10" ht="24" customHeight="1" x14ac:dyDescent="0.2">
      <c r="A193" s="225" t="s">
        <v>367</v>
      </c>
      <c r="B193" s="226" t="s">
        <v>453</v>
      </c>
      <c r="C193" s="225" t="s">
        <v>193</v>
      </c>
      <c r="D193" s="225" t="s">
        <v>454</v>
      </c>
      <c r="E193" s="227" t="s">
        <v>370</v>
      </c>
      <c r="F193" s="227"/>
      <c r="G193" s="228" t="s">
        <v>375</v>
      </c>
      <c r="H193" s="229">
        <v>4.4800000000000004</v>
      </c>
      <c r="I193" s="230">
        <v>4.46</v>
      </c>
      <c r="J193" s="230">
        <v>19.98</v>
      </c>
    </row>
    <row r="194" spans="1:10" x14ac:dyDescent="0.2">
      <c r="A194" s="219"/>
      <c r="B194" s="219"/>
      <c r="C194" s="219"/>
      <c r="D194" s="219"/>
      <c r="E194" s="219" t="s">
        <v>353</v>
      </c>
      <c r="F194" s="220">
        <v>0.5</v>
      </c>
      <c r="G194" s="219" t="s">
        <v>354</v>
      </c>
      <c r="H194" s="220">
        <v>0</v>
      </c>
      <c r="I194" s="219" t="s">
        <v>355</v>
      </c>
      <c r="J194" s="220">
        <v>0.5</v>
      </c>
    </row>
    <row r="195" spans="1:10" x14ac:dyDescent="0.2">
      <c r="A195" s="219"/>
      <c r="B195" s="219"/>
      <c r="C195" s="219"/>
      <c r="D195" s="219"/>
      <c r="E195" s="219" t="s">
        <v>356</v>
      </c>
      <c r="F195" s="220">
        <v>5.75</v>
      </c>
      <c r="G195" s="219"/>
      <c r="H195" s="221" t="s">
        <v>357</v>
      </c>
      <c r="I195" s="221"/>
      <c r="J195" s="220">
        <v>30.9</v>
      </c>
    </row>
    <row r="196" spans="1:10" ht="30" customHeight="1" thickBot="1" x14ac:dyDescent="0.25">
      <c r="A196" s="195"/>
      <c r="B196" s="195"/>
      <c r="C196" s="195"/>
      <c r="D196" s="195"/>
      <c r="E196" s="195"/>
      <c r="F196" s="195"/>
      <c r="G196" s="195" t="s">
        <v>358</v>
      </c>
      <c r="H196" s="222">
        <v>7307.3</v>
      </c>
      <c r="I196" s="195" t="s">
        <v>359</v>
      </c>
      <c r="J196" s="223">
        <v>225795.57</v>
      </c>
    </row>
    <row r="197" spans="1:10" ht="0.95" customHeight="1" thickTop="1" x14ac:dyDescent="0.2">
      <c r="A197" s="224"/>
      <c r="B197" s="224"/>
      <c r="C197" s="224"/>
      <c r="D197" s="224"/>
      <c r="E197" s="224"/>
      <c r="F197" s="224"/>
      <c r="G197" s="224"/>
      <c r="H197" s="224"/>
      <c r="I197" s="224"/>
      <c r="J197" s="224"/>
    </row>
    <row r="198" spans="1:10" ht="18" customHeight="1" x14ac:dyDescent="0.2">
      <c r="A198" s="199" t="s">
        <v>251</v>
      </c>
      <c r="B198" s="189" t="s">
        <v>155</v>
      </c>
      <c r="C198" s="199" t="s">
        <v>187</v>
      </c>
      <c r="D198" s="199" t="s">
        <v>147</v>
      </c>
      <c r="E198" s="188" t="s">
        <v>343</v>
      </c>
      <c r="F198" s="188"/>
      <c r="G198" s="201" t="s">
        <v>188</v>
      </c>
      <c r="H198" s="189" t="s">
        <v>156</v>
      </c>
      <c r="I198" s="189" t="s">
        <v>189</v>
      </c>
      <c r="J198" s="189" t="s">
        <v>157</v>
      </c>
    </row>
    <row r="199" spans="1:10" ht="24" customHeight="1" x14ac:dyDescent="0.2">
      <c r="A199" s="203" t="s">
        <v>344</v>
      </c>
      <c r="B199" s="204" t="s">
        <v>252</v>
      </c>
      <c r="C199" s="203" t="s">
        <v>193</v>
      </c>
      <c r="D199" s="203" t="s">
        <v>253</v>
      </c>
      <c r="E199" s="211" t="s">
        <v>405</v>
      </c>
      <c r="F199" s="211"/>
      <c r="G199" s="205" t="s">
        <v>80</v>
      </c>
      <c r="H199" s="212">
        <v>1</v>
      </c>
      <c r="I199" s="206">
        <v>9.74</v>
      </c>
      <c r="J199" s="206">
        <v>9.74</v>
      </c>
    </row>
    <row r="200" spans="1:10" ht="36" customHeight="1" x14ac:dyDescent="0.2">
      <c r="A200" s="213" t="s">
        <v>346</v>
      </c>
      <c r="B200" s="214" t="s">
        <v>455</v>
      </c>
      <c r="C200" s="213" t="s">
        <v>197</v>
      </c>
      <c r="D200" s="213" t="s">
        <v>456</v>
      </c>
      <c r="E200" s="215" t="s">
        <v>381</v>
      </c>
      <c r="F200" s="215"/>
      <c r="G200" s="216" t="s">
        <v>382</v>
      </c>
      <c r="H200" s="217">
        <v>2E-3</v>
      </c>
      <c r="I200" s="218">
        <v>11.1</v>
      </c>
      <c r="J200" s="218">
        <v>0.02</v>
      </c>
    </row>
    <row r="201" spans="1:10" ht="36" customHeight="1" x14ac:dyDescent="0.2">
      <c r="A201" s="213" t="s">
        <v>346</v>
      </c>
      <c r="B201" s="214" t="s">
        <v>457</v>
      </c>
      <c r="C201" s="213" t="s">
        <v>197</v>
      </c>
      <c r="D201" s="213" t="s">
        <v>458</v>
      </c>
      <c r="E201" s="215" t="s">
        <v>381</v>
      </c>
      <c r="F201" s="215"/>
      <c r="G201" s="216" t="s">
        <v>400</v>
      </c>
      <c r="H201" s="217">
        <v>4.0000000000000001E-3</v>
      </c>
      <c r="I201" s="218">
        <v>5.28</v>
      </c>
      <c r="J201" s="218">
        <v>0.02</v>
      </c>
    </row>
    <row r="202" spans="1:10" ht="60" customHeight="1" x14ac:dyDescent="0.2">
      <c r="A202" s="213" t="s">
        <v>346</v>
      </c>
      <c r="B202" s="214" t="s">
        <v>441</v>
      </c>
      <c r="C202" s="213" t="s">
        <v>197</v>
      </c>
      <c r="D202" s="213" t="s">
        <v>442</v>
      </c>
      <c r="E202" s="215" t="s">
        <v>381</v>
      </c>
      <c r="F202" s="215"/>
      <c r="G202" s="216" t="s">
        <v>382</v>
      </c>
      <c r="H202" s="217">
        <v>1E-3</v>
      </c>
      <c r="I202" s="218">
        <v>234.6</v>
      </c>
      <c r="J202" s="218">
        <v>0.23</v>
      </c>
    </row>
    <row r="203" spans="1:10" ht="24" customHeight="1" x14ac:dyDescent="0.2">
      <c r="A203" s="213" t="s">
        <v>346</v>
      </c>
      <c r="B203" s="214" t="s">
        <v>365</v>
      </c>
      <c r="C203" s="213" t="s">
        <v>197</v>
      </c>
      <c r="D203" s="213" t="s">
        <v>366</v>
      </c>
      <c r="E203" s="215" t="s">
        <v>349</v>
      </c>
      <c r="F203" s="215"/>
      <c r="G203" s="216" t="s">
        <v>350</v>
      </c>
      <c r="H203" s="217">
        <v>5.7999999999999996E-3</v>
      </c>
      <c r="I203" s="218">
        <v>16.829999999999998</v>
      </c>
      <c r="J203" s="218">
        <v>0.09</v>
      </c>
    </row>
    <row r="204" spans="1:10" ht="24" customHeight="1" x14ac:dyDescent="0.2">
      <c r="A204" s="213" t="s">
        <v>346</v>
      </c>
      <c r="B204" s="214" t="s">
        <v>418</v>
      </c>
      <c r="C204" s="213" t="s">
        <v>197</v>
      </c>
      <c r="D204" s="213" t="s">
        <v>419</v>
      </c>
      <c r="E204" s="215" t="s">
        <v>381</v>
      </c>
      <c r="F204" s="215"/>
      <c r="G204" s="216" t="s">
        <v>382</v>
      </c>
      <c r="H204" s="217">
        <v>1.6999999999999999E-3</v>
      </c>
      <c r="I204" s="218">
        <v>112.45</v>
      </c>
      <c r="J204" s="218">
        <v>0.19</v>
      </c>
    </row>
    <row r="205" spans="1:10" ht="24" customHeight="1" x14ac:dyDescent="0.2">
      <c r="A205" s="213" t="s">
        <v>346</v>
      </c>
      <c r="B205" s="214" t="s">
        <v>416</v>
      </c>
      <c r="C205" s="213" t="s">
        <v>197</v>
      </c>
      <c r="D205" s="213" t="s">
        <v>417</v>
      </c>
      <c r="E205" s="215" t="s">
        <v>381</v>
      </c>
      <c r="F205" s="215"/>
      <c r="G205" s="216" t="s">
        <v>400</v>
      </c>
      <c r="H205" s="217">
        <v>4.1000000000000003E-3</v>
      </c>
      <c r="I205" s="218">
        <v>31.34</v>
      </c>
      <c r="J205" s="218">
        <v>0.12</v>
      </c>
    </row>
    <row r="206" spans="1:10" ht="60" customHeight="1" x14ac:dyDescent="0.2">
      <c r="A206" s="213" t="s">
        <v>346</v>
      </c>
      <c r="B206" s="214" t="s">
        <v>445</v>
      </c>
      <c r="C206" s="213" t="s">
        <v>197</v>
      </c>
      <c r="D206" s="213" t="s">
        <v>446</v>
      </c>
      <c r="E206" s="215" t="s">
        <v>381</v>
      </c>
      <c r="F206" s="215"/>
      <c r="G206" s="216" t="s">
        <v>400</v>
      </c>
      <c r="H206" s="217">
        <v>4.8999999999999998E-3</v>
      </c>
      <c r="I206" s="218">
        <v>46.02</v>
      </c>
      <c r="J206" s="218">
        <v>0.22</v>
      </c>
    </row>
    <row r="207" spans="1:10" ht="24" customHeight="1" x14ac:dyDescent="0.2">
      <c r="A207" s="225" t="s">
        <v>367</v>
      </c>
      <c r="B207" s="226" t="s">
        <v>459</v>
      </c>
      <c r="C207" s="225" t="s">
        <v>193</v>
      </c>
      <c r="D207" s="225" t="s">
        <v>460</v>
      </c>
      <c r="E207" s="227" t="s">
        <v>370</v>
      </c>
      <c r="F207" s="227"/>
      <c r="G207" s="228" t="s">
        <v>375</v>
      </c>
      <c r="H207" s="229">
        <v>1.2</v>
      </c>
      <c r="I207" s="230">
        <v>7.38</v>
      </c>
      <c r="J207" s="230">
        <v>8.85</v>
      </c>
    </row>
    <row r="208" spans="1:10" x14ac:dyDescent="0.2">
      <c r="A208" s="219"/>
      <c r="B208" s="219"/>
      <c r="C208" s="219"/>
      <c r="D208" s="219"/>
      <c r="E208" s="219" t="s">
        <v>353</v>
      </c>
      <c r="F208" s="220">
        <v>0.2</v>
      </c>
      <c r="G208" s="219" t="s">
        <v>354</v>
      </c>
      <c r="H208" s="220">
        <v>0</v>
      </c>
      <c r="I208" s="219" t="s">
        <v>355</v>
      </c>
      <c r="J208" s="220">
        <v>0.2</v>
      </c>
    </row>
    <row r="209" spans="1:10" x14ac:dyDescent="0.2">
      <c r="A209" s="219"/>
      <c r="B209" s="219"/>
      <c r="C209" s="219"/>
      <c r="D209" s="219"/>
      <c r="E209" s="219" t="s">
        <v>356</v>
      </c>
      <c r="F209" s="220">
        <v>2.2200000000000002</v>
      </c>
      <c r="G209" s="219"/>
      <c r="H209" s="221" t="s">
        <v>357</v>
      </c>
      <c r="I209" s="221"/>
      <c r="J209" s="220">
        <v>11.96</v>
      </c>
    </row>
    <row r="210" spans="1:10" ht="30" customHeight="1" thickBot="1" x14ac:dyDescent="0.25">
      <c r="A210" s="195"/>
      <c r="B210" s="195"/>
      <c r="C210" s="195"/>
      <c r="D210" s="195"/>
      <c r="E210" s="195"/>
      <c r="F210" s="195"/>
      <c r="G210" s="195" t="s">
        <v>358</v>
      </c>
      <c r="H210" s="222">
        <v>7307.3</v>
      </c>
      <c r="I210" s="195" t="s">
        <v>359</v>
      </c>
      <c r="J210" s="223">
        <v>87395.3</v>
      </c>
    </row>
    <row r="211" spans="1:10" ht="0.95" customHeight="1" thickTop="1" x14ac:dyDescent="0.2">
      <c r="A211" s="224"/>
      <c r="B211" s="224"/>
      <c r="C211" s="224"/>
      <c r="D211" s="224"/>
      <c r="E211" s="224"/>
      <c r="F211" s="224"/>
      <c r="G211" s="224"/>
      <c r="H211" s="224"/>
      <c r="I211" s="224"/>
      <c r="J211" s="224"/>
    </row>
    <row r="212" spans="1:10" ht="24" customHeight="1" x14ac:dyDescent="0.2">
      <c r="A212" s="200" t="s">
        <v>176</v>
      </c>
      <c r="B212" s="200"/>
      <c r="C212" s="200"/>
      <c r="D212" s="200" t="s">
        <v>177</v>
      </c>
      <c r="E212" s="200"/>
      <c r="F212" s="190"/>
      <c r="G212" s="190"/>
      <c r="H212" s="202"/>
      <c r="I212" s="200"/>
      <c r="J212" s="191">
        <v>727781.14</v>
      </c>
    </row>
    <row r="213" spans="1:10" ht="18" customHeight="1" x14ac:dyDescent="0.2">
      <c r="A213" s="199" t="s">
        <v>254</v>
      </c>
      <c r="B213" s="189" t="s">
        <v>155</v>
      </c>
      <c r="C213" s="199" t="s">
        <v>187</v>
      </c>
      <c r="D213" s="199" t="s">
        <v>147</v>
      </c>
      <c r="E213" s="188" t="s">
        <v>343</v>
      </c>
      <c r="F213" s="188"/>
      <c r="G213" s="201" t="s">
        <v>188</v>
      </c>
      <c r="H213" s="189" t="s">
        <v>156</v>
      </c>
      <c r="I213" s="189" t="s">
        <v>189</v>
      </c>
      <c r="J213" s="189" t="s">
        <v>157</v>
      </c>
    </row>
    <row r="214" spans="1:10" ht="48" customHeight="1" x14ac:dyDescent="0.2">
      <c r="A214" s="203" t="s">
        <v>344</v>
      </c>
      <c r="B214" s="204" t="s">
        <v>255</v>
      </c>
      <c r="C214" s="203" t="s">
        <v>197</v>
      </c>
      <c r="D214" s="203" t="s">
        <v>256</v>
      </c>
      <c r="E214" s="211" t="s">
        <v>461</v>
      </c>
      <c r="F214" s="211"/>
      <c r="G214" s="205" t="s">
        <v>257</v>
      </c>
      <c r="H214" s="212">
        <v>1</v>
      </c>
      <c r="I214" s="206">
        <v>51.6</v>
      </c>
      <c r="J214" s="206">
        <v>51.6</v>
      </c>
    </row>
    <row r="215" spans="1:10" ht="36" customHeight="1" x14ac:dyDescent="0.2">
      <c r="A215" s="213" t="s">
        <v>346</v>
      </c>
      <c r="B215" s="214" t="s">
        <v>462</v>
      </c>
      <c r="C215" s="213" t="s">
        <v>197</v>
      </c>
      <c r="D215" s="213" t="s">
        <v>463</v>
      </c>
      <c r="E215" s="215" t="s">
        <v>381</v>
      </c>
      <c r="F215" s="215"/>
      <c r="G215" s="216" t="s">
        <v>400</v>
      </c>
      <c r="H215" s="217">
        <v>9.0999999999999998E-2</v>
      </c>
      <c r="I215" s="218">
        <v>5.04</v>
      </c>
      <c r="J215" s="218">
        <v>0.45</v>
      </c>
    </row>
    <row r="216" spans="1:10" ht="36" customHeight="1" x14ac:dyDescent="0.2">
      <c r="A216" s="213" t="s">
        <v>346</v>
      </c>
      <c r="B216" s="214" t="s">
        <v>464</v>
      </c>
      <c r="C216" s="213" t="s">
        <v>197</v>
      </c>
      <c r="D216" s="213" t="s">
        <v>465</v>
      </c>
      <c r="E216" s="215" t="s">
        <v>381</v>
      </c>
      <c r="F216" s="215"/>
      <c r="G216" s="216" t="s">
        <v>382</v>
      </c>
      <c r="H216" s="217">
        <v>1.7999999999999999E-2</v>
      </c>
      <c r="I216" s="218">
        <v>19.13</v>
      </c>
      <c r="J216" s="218">
        <v>0.34</v>
      </c>
    </row>
    <row r="217" spans="1:10" ht="24" customHeight="1" x14ac:dyDescent="0.2">
      <c r="A217" s="213" t="s">
        <v>346</v>
      </c>
      <c r="B217" s="214" t="s">
        <v>466</v>
      </c>
      <c r="C217" s="213" t="s">
        <v>197</v>
      </c>
      <c r="D217" s="213" t="s">
        <v>467</v>
      </c>
      <c r="E217" s="215" t="s">
        <v>349</v>
      </c>
      <c r="F217" s="215"/>
      <c r="G217" s="216" t="s">
        <v>82</v>
      </c>
      <c r="H217" s="217">
        <v>3.0000000000000001E-3</v>
      </c>
      <c r="I217" s="218">
        <v>516</v>
      </c>
      <c r="J217" s="218">
        <v>1.54</v>
      </c>
    </row>
    <row r="218" spans="1:10" ht="24" customHeight="1" x14ac:dyDescent="0.2">
      <c r="A218" s="213" t="s">
        <v>346</v>
      </c>
      <c r="B218" s="214" t="s">
        <v>468</v>
      </c>
      <c r="C218" s="213" t="s">
        <v>197</v>
      </c>
      <c r="D218" s="213" t="s">
        <v>469</v>
      </c>
      <c r="E218" s="215" t="s">
        <v>349</v>
      </c>
      <c r="F218" s="215"/>
      <c r="G218" s="216" t="s">
        <v>350</v>
      </c>
      <c r="H218" s="217">
        <v>0.109</v>
      </c>
      <c r="I218" s="218">
        <v>17.72</v>
      </c>
      <c r="J218" s="218">
        <v>1.93</v>
      </c>
    </row>
    <row r="219" spans="1:10" ht="24" customHeight="1" x14ac:dyDescent="0.2">
      <c r="A219" s="213" t="s">
        <v>346</v>
      </c>
      <c r="B219" s="214" t="s">
        <v>470</v>
      </c>
      <c r="C219" s="213" t="s">
        <v>197</v>
      </c>
      <c r="D219" s="213" t="s">
        <v>471</v>
      </c>
      <c r="E219" s="215" t="s">
        <v>349</v>
      </c>
      <c r="F219" s="215"/>
      <c r="G219" s="216" t="s">
        <v>350</v>
      </c>
      <c r="H219" s="217">
        <v>0.24399999999999999</v>
      </c>
      <c r="I219" s="218">
        <v>21.1</v>
      </c>
      <c r="J219" s="218">
        <v>5.14</v>
      </c>
    </row>
    <row r="220" spans="1:10" ht="24" customHeight="1" x14ac:dyDescent="0.2">
      <c r="A220" s="213" t="s">
        <v>346</v>
      </c>
      <c r="B220" s="214" t="s">
        <v>365</v>
      </c>
      <c r="C220" s="213" t="s">
        <v>197</v>
      </c>
      <c r="D220" s="213" t="s">
        <v>366</v>
      </c>
      <c r="E220" s="215" t="s">
        <v>349</v>
      </c>
      <c r="F220" s="215"/>
      <c r="G220" s="216" t="s">
        <v>350</v>
      </c>
      <c r="H220" s="217">
        <v>0.48699999999999999</v>
      </c>
      <c r="I220" s="218">
        <v>16.829999999999998</v>
      </c>
      <c r="J220" s="218">
        <v>8.19</v>
      </c>
    </row>
    <row r="221" spans="1:10" ht="24" customHeight="1" x14ac:dyDescent="0.2">
      <c r="A221" s="225" t="s">
        <v>367</v>
      </c>
      <c r="B221" s="226" t="s">
        <v>447</v>
      </c>
      <c r="C221" s="225" t="s">
        <v>197</v>
      </c>
      <c r="D221" s="225" t="s">
        <v>448</v>
      </c>
      <c r="E221" s="227" t="s">
        <v>370</v>
      </c>
      <c r="F221" s="227"/>
      <c r="G221" s="228" t="s">
        <v>82</v>
      </c>
      <c r="H221" s="229">
        <v>1.4999999999999999E-2</v>
      </c>
      <c r="I221" s="230">
        <v>83.5</v>
      </c>
      <c r="J221" s="230">
        <v>1.25</v>
      </c>
    </row>
    <row r="222" spans="1:10" ht="36" customHeight="1" x14ac:dyDescent="0.2">
      <c r="A222" s="225" t="s">
        <v>367</v>
      </c>
      <c r="B222" s="226" t="s">
        <v>472</v>
      </c>
      <c r="C222" s="225" t="s">
        <v>197</v>
      </c>
      <c r="D222" s="225" t="s">
        <v>473</v>
      </c>
      <c r="E222" s="227" t="s">
        <v>370</v>
      </c>
      <c r="F222" s="227"/>
      <c r="G222" s="228" t="s">
        <v>82</v>
      </c>
      <c r="H222" s="229">
        <v>6.3E-2</v>
      </c>
      <c r="I222" s="230">
        <v>520</v>
      </c>
      <c r="J222" s="230">
        <v>32.76</v>
      </c>
    </row>
    <row r="223" spans="1:10" x14ac:dyDescent="0.2">
      <c r="A223" s="219"/>
      <c r="B223" s="219"/>
      <c r="C223" s="219"/>
      <c r="D223" s="219"/>
      <c r="E223" s="219" t="s">
        <v>353</v>
      </c>
      <c r="F223" s="220">
        <v>11.51</v>
      </c>
      <c r="G223" s="219" t="s">
        <v>354</v>
      </c>
      <c r="H223" s="220">
        <v>0</v>
      </c>
      <c r="I223" s="219" t="s">
        <v>355</v>
      </c>
      <c r="J223" s="220">
        <v>11.51</v>
      </c>
    </row>
    <row r="224" spans="1:10" x14ac:dyDescent="0.2">
      <c r="A224" s="219"/>
      <c r="B224" s="219"/>
      <c r="C224" s="219"/>
      <c r="D224" s="219"/>
      <c r="E224" s="219" t="s">
        <v>356</v>
      </c>
      <c r="F224" s="220">
        <v>11.8</v>
      </c>
      <c r="G224" s="219"/>
      <c r="H224" s="221" t="s">
        <v>357</v>
      </c>
      <c r="I224" s="221"/>
      <c r="J224" s="220">
        <v>63.4</v>
      </c>
    </row>
    <row r="225" spans="1:10" ht="30" customHeight="1" thickBot="1" x14ac:dyDescent="0.25">
      <c r="A225" s="195"/>
      <c r="B225" s="195"/>
      <c r="C225" s="195"/>
      <c r="D225" s="195"/>
      <c r="E225" s="195"/>
      <c r="F225" s="195"/>
      <c r="G225" s="195" t="s">
        <v>358</v>
      </c>
      <c r="H225" s="222">
        <v>2173.6</v>
      </c>
      <c r="I225" s="195" t="s">
        <v>359</v>
      </c>
      <c r="J225" s="223">
        <v>137806.24</v>
      </c>
    </row>
    <row r="226" spans="1:10" ht="0.95" customHeight="1" thickTop="1" x14ac:dyDescent="0.2">
      <c r="A226" s="224"/>
      <c r="B226" s="224"/>
      <c r="C226" s="224"/>
      <c r="D226" s="224"/>
      <c r="E226" s="224"/>
      <c r="F226" s="224"/>
      <c r="G226" s="224"/>
      <c r="H226" s="224"/>
      <c r="I226" s="224"/>
      <c r="J226" s="224"/>
    </row>
    <row r="227" spans="1:10" ht="18" customHeight="1" x14ac:dyDescent="0.2">
      <c r="A227" s="199" t="s">
        <v>258</v>
      </c>
      <c r="B227" s="189" t="s">
        <v>155</v>
      </c>
      <c r="C227" s="199" t="s">
        <v>187</v>
      </c>
      <c r="D227" s="199" t="s">
        <v>147</v>
      </c>
      <c r="E227" s="188" t="s">
        <v>343</v>
      </c>
      <c r="F227" s="188"/>
      <c r="G227" s="201" t="s">
        <v>188</v>
      </c>
      <c r="H227" s="189" t="s">
        <v>156</v>
      </c>
      <c r="I227" s="189" t="s">
        <v>189</v>
      </c>
      <c r="J227" s="189" t="s">
        <v>157</v>
      </c>
    </row>
    <row r="228" spans="1:10" ht="36" customHeight="1" x14ac:dyDescent="0.2">
      <c r="A228" s="203" t="s">
        <v>344</v>
      </c>
      <c r="B228" s="204" t="s">
        <v>259</v>
      </c>
      <c r="C228" s="203" t="s">
        <v>197</v>
      </c>
      <c r="D228" s="203" t="s">
        <v>260</v>
      </c>
      <c r="E228" s="211" t="s">
        <v>474</v>
      </c>
      <c r="F228" s="211"/>
      <c r="G228" s="205" t="s">
        <v>82</v>
      </c>
      <c r="H228" s="212">
        <v>1</v>
      </c>
      <c r="I228" s="206">
        <v>687.22</v>
      </c>
      <c r="J228" s="206">
        <v>687.22</v>
      </c>
    </row>
    <row r="229" spans="1:10" ht="36" customHeight="1" x14ac:dyDescent="0.2">
      <c r="A229" s="213" t="s">
        <v>346</v>
      </c>
      <c r="B229" s="214" t="s">
        <v>475</v>
      </c>
      <c r="C229" s="213" t="s">
        <v>197</v>
      </c>
      <c r="D229" s="213" t="s">
        <v>476</v>
      </c>
      <c r="E229" s="215" t="s">
        <v>362</v>
      </c>
      <c r="F229" s="215"/>
      <c r="G229" s="216" t="s">
        <v>82</v>
      </c>
      <c r="H229" s="217">
        <v>1.2130000000000001</v>
      </c>
      <c r="I229" s="218">
        <v>414.17</v>
      </c>
      <c r="J229" s="218">
        <v>502.38</v>
      </c>
    </row>
    <row r="230" spans="1:10" ht="24" customHeight="1" x14ac:dyDescent="0.2">
      <c r="A230" s="213" t="s">
        <v>346</v>
      </c>
      <c r="B230" s="214" t="s">
        <v>365</v>
      </c>
      <c r="C230" s="213" t="s">
        <v>197</v>
      </c>
      <c r="D230" s="213" t="s">
        <v>366</v>
      </c>
      <c r="E230" s="215" t="s">
        <v>349</v>
      </c>
      <c r="F230" s="215"/>
      <c r="G230" s="216" t="s">
        <v>350</v>
      </c>
      <c r="H230" s="217">
        <v>4.2389999999999999</v>
      </c>
      <c r="I230" s="218">
        <v>16.829999999999998</v>
      </c>
      <c r="J230" s="218">
        <v>71.34</v>
      </c>
    </row>
    <row r="231" spans="1:10" ht="24" customHeight="1" x14ac:dyDescent="0.2">
      <c r="A231" s="213" t="s">
        <v>346</v>
      </c>
      <c r="B231" s="214" t="s">
        <v>470</v>
      </c>
      <c r="C231" s="213" t="s">
        <v>197</v>
      </c>
      <c r="D231" s="213" t="s">
        <v>471</v>
      </c>
      <c r="E231" s="215" t="s">
        <v>349</v>
      </c>
      <c r="F231" s="215"/>
      <c r="G231" s="216" t="s">
        <v>350</v>
      </c>
      <c r="H231" s="217">
        <v>1.9830000000000001</v>
      </c>
      <c r="I231" s="218">
        <v>21.1</v>
      </c>
      <c r="J231" s="218">
        <v>41.84</v>
      </c>
    </row>
    <row r="232" spans="1:10" ht="24" customHeight="1" x14ac:dyDescent="0.2">
      <c r="A232" s="213" t="s">
        <v>346</v>
      </c>
      <c r="B232" s="214" t="s">
        <v>363</v>
      </c>
      <c r="C232" s="213" t="s">
        <v>197</v>
      </c>
      <c r="D232" s="213" t="s">
        <v>364</v>
      </c>
      <c r="E232" s="215" t="s">
        <v>349</v>
      </c>
      <c r="F232" s="215"/>
      <c r="G232" s="216" t="s">
        <v>350</v>
      </c>
      <c r="H232" s="217">
        <v>2.2559999999999998</v>
      </c>
      <c r="I232" s="218">
        <v>20.85</v>
      </c>
      <c r="J232" s="218">
        <v>47.03</v>
      </c>
    </row>
    <row r="233" spans="1:10" ht="24" customHeight="1" x14ac:dyDescent="0.2">
      <c r="A233" s="225" t="s">
        <v>367</v>
      </c>
      <c r="B233" s="226" t="s">
        <v>477</v>
      </c>
      <c r="C233" s="225" t="s">
        <v>197</v>
      </c>
      <c r="D233" s="225" t="s">
        <v>478</v>
      </c>
      <c r="E233" s="227" t="s">
        <v>370</v>
      </c>
      <c r="F233" s="227"/>
      <c r="G233" s="228" t="s">
        <v>257</v>
      </c>
      <c r="H233" s="229">
        <v>2.5</v>
      </c>
      <c r="I233" s="230">
        <v>7.34</v>
      </c>
      <c r="J233" s="230">
        <v>18.350000000000001</v>
      </c>
    </row>
    <row r="234" spans="1:10" ht="24" customHeight="1" x14ac:dyDescent="0.2">
      <c r="A234" s="225" t="s">
        <v>367</v>
      </c>
      <c r="B234" s="226" t="s">
        <v>479</v>
      </c>
      <c r="C234" s="225" t="s">
        <v>197</v>
      </c>
      <c r="D234" s="225" t="s">
        <v>480</v>
      </c>
      <c r="E234" s="227" t="s">
        <v>370</v>
      </c>
      <c r="F234" s="227"/>
      <c r="G234" s="228" t="s">
        <v>257</v>
      </c>
      <c r="H234" s="229">
        <v>2</v>
      </c>
      <c r="I234" s="230">
        <v>3.14</v>
      </c>
      <c r="J234" s="230">
        <v>6.28</v>
      </c>
    </row>
    <row r="235" spans="1:10" x14ac:dyDescent="0.2">
      <c r="A235" s="219"/>
      <c r="B235" s="219"/>
      <c r="C235" s="219"/>
      <c r="D235" s="219"/>
      <c r="E235" s="219" t="s">
        <v>353</v>
      </c>
      <c r="F235" s="220">
        <v>178.74</v>
      </c>
      <c r="G235" s="219" t="s">
        <v>354</v>
      </c>
      <c r="H235" s="220">
        <v>0</v>
      </c>
      <c r="I235" s="219" t="s">
        <v>355</v>
      </c>
      <c r="J235" s="220">
        <v>178.74</v>
      </c>
    </row>
    <row r="236" spans="1:10" x14ac:dyDescent="0.2">
      <c r="A236" s="219"/>
      <c r="B236" s="219"/>
      <c r="C236" s="219"/>
      <c r="D236" s="219"/>
      <c r="E236" s="219" t="s">
        <v>356</v>
      </c>
      <c r="F236" s="220">
        <v>157.22999999999999</v>
      </c>
      <c r="G236" s="219"/>
      <c r="H236" s="221" t="s">
        <v>357</v>
      </c>
      <c r="I236" s="221"/>
      <c r="J236" s="220">
        <v>844.45</v>
      </c>
    </row>
    <row r="237" spans="1:10" ht="30" customHeight="1" thickBot="1" x14ac:dyDescent="0.25">
      <c r="A237" s="195"/>
      <c r="B237" s="195"/>
      <c r="C237" s="195"/>
      <c r="D237" s="195"/>
      <c r="E237" s="195"/>
      <c r="F237" s="195"/>
      <c r="G237" s="195" t="s">
        <v>358</v>
      </c>
      <c r="H237" s="222">
        <v>160.4</v>
      </c>
      <c r="I237" s="195" t="s">
        <v>359</v>
      </c>
      <c r="J237" s="223">
        <v>135449.78</v>
      </c>
    </row>
    <row r="238" spans="1:10" ht="0.95" customHeight="1" thickTop="1" x14ac:dyDescent="0.2">
      <c r="A238" s="224"/>
      <c r="B238" s="224"/>
      <c r="C238" s="224"/>
      <c r="D238" s="224"/>
      <c r="E238" s="224"/>
      <c r="F238" s="224"/>
      <c r="G238" s="224"/>
      <c r="H238" s="224"/>
      <c r="I238" s="224"/>
      <c r="J238" s="224"/>
    </row>
    <row r="239" spans="1:10" ht="18" customHeight="1" x14ac:dyDescent="0.2">
      <c r="A239" s="199" t="s">
        <v>261</v>
      </c>
      <c r="B239" s="189" t="s">
        <v>155</v>
      </c>
      <c r="C239" s="199" t="s">
        <v>187</v>
      </c>
      <c r="D239" s="199" t="s">
        <v>147</v>
      </c>
      <c r="E239" s="188" t="s">
        <v>343</v>
      </c>
      <c r="F239" s="188"/>
      <c r="G239" s="201" t="s">
        <v>188</v>
      </c>
      <c r="H239" s="189" t="s">
        <v>156</v>
      </c>
      <c r="I239" s="189" t="s">
        <v>189</v>
      </c>
      <c r="J239" s="189" t="s">
        <v>157</v>
      </c>
    </row>
    <row r="240" spans="1:10" ht="48" customHeight="1" x14ac:dyDescent="0.2">
      <c r="A240" s="203" t="s">
        <v>344</v>
      </c>
      <c r="B240" s="204" t="s">
        <v>262</v>
      </c>
      <c r="C240" s="203" t="s">
        <v>197</v>
      </c>
      <c r="D240" s="203" t="s">
        <v>263</v>
      </c>
      <c r="E240" s="211" t="s">
        <v>461</v>
      </c>
      <c r="F240" s="211"/>
      <c r="G240" s="205" t="s">
        <v>257</v>
      </c>
      <c r="H240" s="212">
        <v>1</v>
      </c>
      <c r="I240" s="206">
        <v>55.33</v>
      </c>
      <c r="J240" s="206">
        <v>55.33</v>
      </c>
    </row>
    <row r="241" spans="1:10" ht="36" customHeight="1" x14ac:dyDescent="0.2">
      <c r="A241" s="213" t="s">
        <v>346</v>
      </c>
      <c r="B241" s="214" t="s">
        <v>464</v>
      </c>
      <c r="C241" s="213" t="s">
        <v>197</v>
      </c>
      <c r="D241" s="213" t="s">
        <v>465</v>
      </c>
      <c r="E241" s="215" t="s">
        <v>381</v>
      </c>
      <c r="F241" s="215"/>
      <c r="G241" s="216" t="s">
        <v>382</v>
      </c>
      <c r="H241" s="217">
        <v>2.5999999999999999E-2</v>
      </c>
      <c r="I241" s="218">
        <v>19.13</v>
      </c>
      <c r="J241" s="218">
        <v>0.49</v>
      </c>
    </row>
    <row r="242" spans="1:10" ht="36" customHeight="1" x14ac:dyDescent="0.2">
      <c r="A242" s="213" t="s">
        <v>346</v>
      </c>
      <c r="B242" s="214" t="s">
        <v>462</v>
      </c>
      <c r="C242" s="213" t="s">
        <v>197</v>
      </c>
      <c r="D242" s="213" t="s">
        <v>463</v>
      </c>
      <c r="E242" s="215" t="s">
        <v>381</v>
      </c>
      <c r="F242" s="215"/>
      <c r="G242" s="216" t="s">
        <v>400</v>
      </c>
      <c r="H242" s="217">
        <v>0.13</v>
      </c>
      <c r="I242" s="218">
        <v>5.04</v>
      </c>
      <c r="J242" s="218">
        <v>0.65</v>
      </c>
    </row>
    <row r="243" spans="1:10" ht="24" customHeight="1" x14ac:dyDescent="0.2">
      <c r="A243" s="213" t="s">
        <v>346</v>
      </c>
      <c r="B243" s="214" t="s">
        <v>466</v>
      </c>
      <c r="C243" s="213" t="s">
        <v>197</v>
      </c>
      <c r="D243" s="213" t="s">
        <v>467</v>
      </c>
      <c r="E243" s="215" t="s">
        <v>349</v>
      </c>
      <c r="F243" s="215"/>
      <c r="G243" s="216" t="s">
        <v>82</v>
      </c>
      <c r="H243" s="217">
        <v>3.0000000000000001E-3</v>
      </c>
      <c r="I243" s="218">
        <v>516</v>
      </c>
      <c r="J243" s="218">
        <v>1.54</v>
      </c>
    </row>
    <row r="244" spans="1:10" ht="24" customHeight="1" x14ac:dyDescent="0.2">
      <c r="A244" s="213" t="s">
        <v>346</v>
      </c>
      <c r="B244" s="214" t="s">
        <v>365</v>
      </c>
      <c r="C244" s="213" t="s">
        <v>197</v>
      </c>
      <c r="D244" s="213" t="s">
        <v>366</v>
      </c>
      <c r="E244" s="215" t="s">
        <v>349</v>
      </c>
      <c r="F244" s="215"/>
      <c r="G244" s="216" t="s">
        <v>350</v>
      </c>
      <c r="H244" s="217">
        <v>0.58099999999999996</v>
      </c>
      <c r="I244" s="218">
        <v>16.829999999999998</v>
      </c>
      <c r="J244" s="218">
        <v>9.77</v>
      </c>
    </row>
    <row r="245" spans="1:10" ht="24" customHeight="1" x14ac:dyDescent="0.2">
      <c r="A245" s="213" t="s">
        <v>346</v>
      </c>
      <c r="B245" s="214" t="s">
        <v>470</v>
      </c>
      <c r="C245" s="213" t="s">
        <v>197</v>
      </c>
      <c r="D245" s="213" t="s">
        <v>471</v>
      </c>
      <c r="E245" s="215" t="s">
        <v>349</v>
      </c>
      <c r="F245" s="215"/>
      <c r="G245" s="216" t="s">
        <v>350</v>
      </c>
      <c r="H245" s="217">
        <v>0.28999999999999998</v>
      </c>
      <c r="I245" s="218">
        <v>21.1</v>
      </c>
      <c r="J245" s="218">
        <v>6.11</v>
      </c>
    </row>
    <row r="246" spans="1:10" ht="24" customHeight="1" x14ac:dyDescent="0.2">
      <c r="A246" s="213" t="s">
        <v>346</v>
      </c>
      <c r="B246" s="214" t="s">
        <v>468</v>
      </c>
      <c r="C246" s="213" t="s">
        <v>197</v>
      </c>
      <c r="D246" s="213" t="s">
        <v>469</v>
      </c>
      <c r="E246" s="215" t="s">
        <v>349</v>
      </c>
      <c r="F246" s="215"/>
      <c r="G246" s="216" t="s">
        <v>350</v>
      </c>
      <c r="H246" s="217">
        <v>0.156</v>
      </c>
      <c r="I246" s="218">
        <v>17.72</v>
      </c>
      <c r="J246" s="218">
        <v>2.76</v>
      </c>
    </row>
    <row r="247" spans="1:10" ht="24" customHeight="1" x14ac:dyDescent="0.2">
      <c r="A247" s="225" t="s">
        <v>367</v>
      </c>
      <c r="B247" s="226" t="s">
        <v>447</v>
      </c>
      <c r="C247" s="225" t="s">
        <v>197</v>
      </c>
      <c r="D247" s="225" t="s">
        <v>448</v>
      </c>
      <c r="E247" s="227" t="s">
        <v>370</v>
      </c>
      <c r="F247" s="227"/>
      <c r="G247" s="228" t="s">
        <v>82</v>
      </c>
      <c r="H247" s="229">
        <v>1.4999999999999999E-2</v>
      </c>
      <c r="I247" s="230">
        <v>83.5</v>
      </c>
      <c r="J247" s="230">
        <v>1.25</v>
      </c>
    </row>
    <row r="248" spans="1:10" ht="36" customHeight="1" x14ac:dyDescent="0.2">
      <c r="A248" s="225" t="s">
        <v>367</v>
      </c>
      <c r="B248" s="226" t="s">
        <v>472</v>
      </c>
      <c r="C248" s="225" t="s">
        <v>197</v>
      </c>
      <c r="D248" s="225" t="s">
        <v>473</v>
      </c>
      <c r="E248" s="227" t="s">
        <v>370</v>
      </c>
      <c r="F248" s="227"/>
      <c r="G248" s="228" t="s">
        <v>82</v>
      </c>
      <c r="H248" s="229">
        <v>6.3E-2</v>
      </c>
      <c r="I248" s="230">
        <v>520</v>
      </c>
      <c r="J248" s="230">
        <v>32.76</v>
      </c>
    </row>
    <row r="249" spans="1:10" x14ac:dyDescent="0.2">
      <c r="A249" s="219"/>
      <c r="B249" s="219"/>
      <c r="C249" s="219"/>
      <c r="D249" s="219"/>
      <c r="E249" s="219" t="s">
        <v>353</v>
      </c>
      <c r="F249" s="220">
        <v>13.99</v>
      </c>
      <c r="G249" s="219" t="s">
        <v>354</v>
      </c>
      <c r="H249" s="220">
        <v>0</v>
      </c>
      <c r="I249" s="219" t="s">
        <v>355</v>
      </c>
      <c r="J249" s="220">
        <v>13.99</v>
      </c>
    </row>
    <row r="250" spans="1:10" x14ac:dyDescent="0.2">
      <c r="A250" s="219"/>
      <c r="B250" s="219"/>
      <c r="C250" s="219"/>
      <c r="D250" s="219"/>
      <c r="E250" s="219" t="s">
        <v>356</v>
      </c>
      <c r="F250" s="220">
        <v>12.65</v>
      </c>
      <c r="G250" s="219"/>
      <c r="H250" s="221" t="s">
        <v>357</v>
      </c>
      <c r="I250" s="221"/>
      <c r="J250" s="220">
        <v>67.98</v>
      </c>
    </row>
    <row r="251" spans="1:10" ht="30" customHeight="1" thickBot="1" x14ac:dyDescent="0.25">
      <c r="A251" s="195"/>
      <c r="B251" s="195"/>
      <c r="C251" s="195"/>
      <c r="D251" s="195"/>
      <c r="E251" s="195"/>
      <c r="F251" s="195"/>
      <c r="G251" s="195" t="s">
        <v>358</v>
      </c>
      <c r="H251" s="222">
        <v>54.24</v>
      </c>
      <c r="I251" s="195" t="s">
        <v>359</v>
      </c>
      <c r="J251" s="223">
        <v>3687.23</v>
      </c>
    </row>
    <row r="252" spans="1:10" ht="0.95" customHeight="1" thickTop="1" x14ac:dyDescent="0.2">
      <c r="A252" s="224"/>
      <c r="B252" s="224"/>
      <c r="C252" s="224"/>
      <c r="D252" s="224"/>
      <c r="E252" s="224"/>
      <c r="F252" s="224"/>
      <c r="G252" s="224"/>
      <c r="H252" s="224"/>
      <c r="I252" s="224"/>
      <c r="J252" s="224"/>
    </row>
    <row r="253" spans="1:10" ht="18" customHeight="1" x14ac:dyDescent="0.2">
      <c r="A253" s="199" t="s">
        <v>264</v>
      </c>
      <c r="B253" s="189" t="s">
        <v>155</v>
      </c>
      <c r="C253" s="199" t="s">
        <v>187</v>
      </c>
      <c r="D253" s="199" t="s">
        <v>147</v>
      </c>
      <c r="E253" s="188" t="s">
        <v>343</v>
      </c>
      <c r="F253" s="188"/>
      <c r="G253" s="201" t="s">
        <v>188</v>
      </c>
      <c r="H253" s="189" t="s">
        <v>156</v>
      </c>
      <c r="I253" s="189" t="s">
        <v>189</v>
      </c>
      <c r="J253" s="189" t="s">
        <v>157</v>
      </c>
    </row>
    <row r="254" spans="1:10" ht="24" customHeight="1" x14ac:dyDescent="0.2">
      <c r="A254" s="203" t="s">
        <v>344</v>
      </c>
      <c r="B254" s="204" t="s">
        <v>265</v>
      </c>
      <c r="C254" s="203" t="s">
        <v>266</v>
      </c>
      <c r="D254" s="203" t="s">
        <v>267</v>
      </c>
      <c r="E254" s="211" t="s">
        <v>310</v>
      </c>
      <c r="F254" s="211"/>
      <c r="G254" s="205" t="s">
        <v>268</v>
      </c>
      <c r="H254" s="212">
        <v>1</v>
      </c>
      <c r="I254" s="206">
        <v>1878.83</v>
      </c>
      <c r="J254" s="206">
        <v>1878.83</v>
      </c>
    </row>
    <row r="255" spans="1:10" ht="20.100000000000001" customHeight="1" x14ac:dyDescent="0.2">
      <c r="A255" s="193"/>
      <c r="B255" s="193"/>
      <c r="C255" s="193"/>
      <c r="D255" s="193"/>
      <c r="E255" s="193"/>
      <c r="F255" s="193"/>
      <c r="G255" s="193" t="s">
        <v>481</v>
      </c>
      <c r="H255" s="193"/>
      <c r="I255" s="193"/>
      <c r="J255" s="233">
        <v>0</v>
      </c>
    </row>
    <row r="256" spans="1:10" ht="20.100000000000001" customHeight="1" x14ac:dyDescent="0.2">
      <c r="A256" s="193"/>
      <c r="B256" s="193"/>
      <c r="C256" s="193"/>
      <c r="D256" s="193"/>
      <c r="E256" s="193"/>
      <c r="F256" s="193"/>
      <c r="G256" s="193" t="s">
        <v>482</v>
      </c>
      <c r="H256" s="193"/>
      <c r="I256" s="193"/>
      <c r="J256" s="233">
        <v>0</v>
      </c>
    </row>
    <row r="257" spans="1:10" ht="20.100000000000001" customHeight="1" x14ac:dyDescent="0.2">
      <c r="A257" s="193"/>
      <c r="B257" s="193"/>
      <c r="C257" s="193"/>
      <c r="D257" s="193"/>
      <c r="E257" s="193"/>
      <c r="F257" s="193"/>
      <c r="G257" s="193" t="s">
        <v>483</v>
      </c>
      <c r="H257" s="193"/>
      <c r="I257" s="193"/>
      <c r="J257" s="233">
        <v>0</v>
      </c>
    </row>
    <row r="258" spans="1:10" ht="20.100000000000001" customHeight="1" x14ac:dyDescent="0.2">
      <c r="A258" s="193"/>
      <c r="B258" s="193"/>
      <c r="C258" s="193"/>
      <c r="D258" s="193"/>
      <c r="E258" s="193"/>
      <c r="F258" s="193"/>
      <c r="G258" s="193" t="s">
        <v>484</v>
      </c>
      <c r="H258" s="193"/>
      <c r="I258" s="193"/>
      <c r="J258" s="233">
        <v>1</v>
      </c>
    </row>
    <row r="259" spans="1:10" ht="20.100000000000001" customHeight="1" x14ac:dyDescent="0.2">
      <c r="A259" s="193"/>
      <c r="B259" s="193"/>
      <c r="C259" s="193"/>
      <c r="D259" s="193"/>
      <c r="E259" s="193"/>
      <c r="F259" s="193"/>
      <c r="G259" s="193" t="s">
        <v>485</v>
      </c>
      <c r="H259" s="193"/>
      <c r="I259" s="193"/>
      <c r="J259" s="233">
        <v>0</v>
      </c>
    </row>
    <row r="260" spans="1:10" ht="20.100000000000001" customHeight="1" x14ac:dyDescent="0.2">
      <c r="A260" s="199" t="s">
        <v>486</v>
      </c>
      <c r="B260" s="189" t="s">
        <v>187</v>
      </c>
      <c r="C260" s="199" t="s">
        <v>155</v>
      </c>
      <c r="D260" s="199" t="s">
        <v>487</v>
      </c>
      <c r="E260" s="189" t="s">
        <v>78</v>
      </c>
      <c r="F260" s="189" t="s">
        <v>77</v>
      </c>
      <c r="G260" s="234" t="s">
        <v>488</v>
      </c>
      <c r="H260" s="234"/>
      <c r="I260" s="234"/>
      <c r="J260" s="189" t="s">
        <v>489</v>
      </c>
    </row>
    <row r="261" spans="1:10" ht="24" customHeight="1" x14ac:dyDescent="0.2">
      <c r="A261" s="213" t="s">
        <v>490</v>
      </c>
      <c r="B261" s="214" t="s">
        <v>266</v>
      </c>
      <c r="C261" s="213">
        <v>407820</v>
      </c>
      <c r="D261" s="213" t="s">
        <v>491</v>
      </c>
      <c r="E261" s="217">
        <v>17.5</v>
      </c>
      <c r="F261" s="216" t="s">
        <v>492</v>
      </c>
      <c r="G261" s="235">
        <v>10.43</v>
      </c>
      <c r="H261" s="235"/>
      <c r="I261" s="215"/>
      <c r="J261" s="236">
        <v>182.52500000000001</v>
      </c>
    </row>
    <row r="262" spans="1:10" ht="24" customHeight="1" x14ac:dyDescent="0.2">
      <c r="A262" s="213" t="s">
        <v>490</v>
      </c>
      <c r="B262" s="214" t="s">
        <v>266</v>
      </c>
      <c r="C262" s="213">
        <v>1107892</v>
      </c>
      <c r="D262" s="213" t="s">
        <v>493</v>
      </c>
      <c r="E262" s="217">
        <v>2.08</v>
      </c>
      <c r="F262" s="216" t="s">
        <v>82</v>
      </c>
      <c r="G262" s="235">
        <v>354.05</v>
      </c>
      <c r="H262" s="235"/>
      <c r="I262" s="215"/>
      <c r="J262" s="236">
        <v>736.42399999999998</v>
      </c>
    </row>
    <row r="263" spans="1:10" ht="36" customHeight="1" x14ac:dyDescent="0.2">
      <c r="A263" s="213" t="s">
        <v>490</v>
      </c>
      <c r="B263" s="214" t="s">
        <v>266</v>
      </c>
      <c r="C263" s="213">
        <v>3103302</v>
      </c>
      <c r="D263" s="213" t="s">
        <v>494</v>
      </c>
      <c r="E263" s="217">
        <v>16.63</v>
      </c>
      <c r="F263" s="216" t="s">
        <v>80</v>
      </c>
      <c r="G263" s="235">
        <v>57.72</v>
      </c>
      <c r="H263" s="235"/>
      <c r="I263" s="215"/>
      <c r="J263" s="236">
        <v>959.8836</v>
      </c>
    </row>
    <row r="264" spans="1:10" ht="20.100000000000001" customHeight="1" x14ac:dyDescent="0.2">
      <c r="A264" s="193"/>
      <c r="B264" s="193"/>
      <c r="C264" s="193"/>
      <c r="D264" s="193"/>
      <c r="E264" s="193"/>
      <c r="F264" s="193"/>
      <c r="G264" s="193" t="s">
        <v>495</v>
      </c>
      <c r="H264" s="193"/>
      <c r="I264" s="193"/>
      <c r="J264" s="233">
        <v>1878.8326</v>
      </c>
    </row>
    <row r="265" spans="1:10" x14ac:dyDescent="0.2">
      <c r="A265" s="219"/>
      <c r="B265" s="219"/>
      <c r="C265" s="219"/>
      <c r="D265" s="219"/>
      <c r="E265" s="219" t="s">
        <v>353</v>
      </c>
      <c r="F265" s="220">
        <v>755.94592299999999</v>
      </c>
      <c r="G265" s="219" t="s">
        <v>354</v>
      </c>
      <c r="H265" s="220">
        <v>0</v>
      </c>
      <c r="I265" s="219" t="s">
        <v>355</v>
      </c>
      <c r="J265" s="220">
        <v>755.94592299999999</v>
      </c>
    </row>
    <row r="266" spans="1:10" x14ac:dyDescent="0.2">
      <c r="A266" s="219"/>
      <c r="B266" s="219"/>
      <c r="C266" s="219"/>
      <c r="D266" s="219"/>
      <c r="E266" s="219" t="s">
        <v>356</v>
      </c>
      <c r="F266" s="220">
        <v>429.87</v>
      </c>
      <c r="G266" s="219"/>
      <c r="H266" s="221" t="s">
        <v>357</v>
      </c>
      <c r="I266" s="221"/>
      <c r="J266" s="220">
        <v>2308.6999999999998</v>
      </c>
    </row>
    <row r="267" spans="1:10" ht="30" customHeight="1" thickBot="1" x14ac:dyDescent="0.25">
      <c r="A267" s="195"/>
      <c r="B267" s="195"/>
      <c r="C267" s="195"/>
      <c r="D267" s="195"/>
      <c r="E267" s="195"/>
      <c r="F267" s="195"/>
      <c r="G267" s="195" t="s">
        <v>358</v>
      </c>
      <c r="H267" s="222">
        <v>12</v>
      </c>
      <c r="I267" s="195" t="s">
        <v>359</v>
      </c>
      <c r="J267" s="223">
        <v>27704.400000000001</v>
      </c>
    </row>
    <row r="268" spans="1:10" ht="0.95" customHeight="1" thickTop="1" x14ac:dyDescent="0.2">
      <c r="A268" s="224"/>
      <c r="B268" s="224"/>
      <c r="C268" s="224"/>
      <c r="D268" s="224"/>
      <c r="E268" s="224"/>
      <c r="F268" s="224"/>
      <c r="G268" s="224"/>
      <c r="H268" s="224"/>
      <c r="I268" s="224"/>
      <c r="J268" s="224"/>
    </row>
    <row r="269" spans="1:10" ht="18" customHeight="1" x14ac:dyDescent="0.2">
      <c r="A269" s="199" t="s">
        <v>269</v>
      </c>
      <c r="B269" s="189" t="s">
        <v>155</v>
      </c>
      <c r="C269" s="199" t="s">
        <v>187</v>
      </c>
      <c r="D269" s="199" t="s">
        <v>147</v>
      </c>
      <c r="E269" s="188" t="s">
        <v>343</v>
      </c>
      <c r="F269" s="188"/>
      <c r="G269" s="201" t="s">
        <v>188</v>
      </c>
      <c r="H269" s="189" t="s">
        <v>156</v>
      </c>
      <c r="I269" s="189" t="s">
        <v>189</v>
      </c>
      <c r="J269" s="189" t="s">
        <v>157</v>
      </c>
    </row>
    <row r="270" spans="1:10" ht="24" customHeight="1" x14ac:dyDescent="0.2">
      <c r="A270" s="203" t="s">
        <v>344</v>
      </c>
      <c r="B270" s="204" t="s">
        <v>270</v>
      </c>
      <c r="C270" s="203" t="s">
        <v>266</v>
      </c>
      <c r="D270" s="203" t="s">
        <v>271</v>
      </c>
      <c r="E270" s="211" t="s">
        <v>310</v>
      </c>
      <c r="F270" s="211"/>
      <c r="G270" s="205" t="s">
        <v>268</v>
      </c>
      <c r="H270" s="212">
        <v>1</v>
      </c>
      <c r="I270" s="206">
        <v>1535.14</v>
      </c>
      <c r="J270" s="206">
        <v>1535.14</v>
      </c>
    </row>
    <row r="271" spans="1:10" ht="20.100000000000001" customHeight="1" x14ac:dyDescent="0.2">
      <c r="A271" s="199" t="s">
        <v>496</v>
      </c>
      <c r="B271" s="189" t="s">
        <v>155</v>
      </c>
      <c r="C271" s="199" t="s">
        <v>187</v>
      </c>
      <c r="D271" s="199" t="s">
        <v>497</v>
      </c>
      <c r="E271" s="189" t="s">
        <v>78</v>
      </c>
      <c r="F271" s="234" t="s">
        <v>498</v>
      </c>
      <c r="G271" s="234"/>
      <c r="H271" s="234"/>
      <c r="I271" s="234"/>
      <c r="J271" s="189" t="s">
        <v>489</v>
      </c>
    </row>
    <row r="272" spans="1:10" ht="24" customHeight="1" x14ac:dyDescent="0.2">
      <c r="A272" s="225" t="s">
        <v>367</v>
      </c>
      <c r="B272" s="226" t="s">
        <v>499</v>
      </c>
      <c r="C272" s="225" t="s">
        <v>266</v>
      </c>
      <c r="D272" s="225" t="s">
        <v>500</v>
      </c>
      <c r="E272" s="229">
        <v>0.1</v>
      </c>
      <c r="F272" s="225"/>
      <c r="G272" s="225"/>
      <c r="H272" s="225"/>
      <c r="I272" s="237">
        <v>21.563400000000001</v>
      </c>
      <c r="J272" s="237">
        <v>2.1562999999999999</v>
      </c>
    </row>
    <row r="273" spans="1:10" ht="24" customHeight="1" x14ac:dyDescent="0.2">
      <c r="A273" s="225" t="s">
        <v>367</v>
      </c>
      <c r="B273" s="226" t="s">
        <v>501</v>
      </c>
      <c r="C273" s="225" t="s">
        <v>266</v>
      </c>
      <c r="D273" s="225" t="s">
        <v>502</v>
      </c>
      <c r="E273" s="229">
        <v>0.1</v>
      </c>
      <c r="F273" s="225"/>
      <c r="G273" s="225"/>
      <c r="H273" s="225"/>
      <c r="I273" s="237">
        <v>16.656600000000001</v>
      </c>
      <c r="J273" s="237">
        <v>1.6657</v>
      </c>
    </row>
    <row r="274" spans="1:10" ht="20.100000000000001" customHeight="1" x14ac:dyDescent="0.2">
      <c r="A274" s="193"/>
      <c r="B274" s="193"/>
      <c r="C274" s="193"/>
      <c r="D274" s="193"/>
      <c r="E274" s="193"/>
      <c r="F274" s="193"/>
      <c r="G274" s="193" t="s">
        <v>503</v>
      </c>
      <c r="H274" s="193"/>
      <c r="I274" s="193"/>
      <c r="J274" s="233">
        <v>3.8220000000000001</v>
      </c>
    </row>
    <row r="275" spans="1:10" ht="20.100000000000001" customHeight="1" x14ac:dyDescent="0.2">
      <c r="A275" s="193"/>
      <c r="B275" s="193"/>
      <c r="C275" s="193"/>
      <c r="D275" s="193"/>
      <c r="E275" s="193"/>
      <c r="F275" s="193"/>
      <c r="G275" s="193" t="s">
        <v>504</v>
      </c>
      <c r="H275" s="193"/>
      <c r="I275" s="193"/>
      <c r="J275" s="233">
        <v>0</v>
      </c>
    </row>
    <row r="276" spans="1:10" ht="20.100000000000001" customHeight="1" x14ac:dyDescent="0.2">
      <c r="A276" s="193"/>
      <c r="B276" s="193"/>
      <c r="C276" s="193"/>
      <c r="D276" s="193"/>
      <c r="E276" s="193"/>
      <c r="F276" s="193"/>
      <c r="G276" s="193" t="s">
        <v>481</v>
      </c>
      <c r="H276" s="193"/>
      <c r="I276" s="193"/>
      <c r="J276" s="233">
        <v>3.8220000000000001</v>
      </c>
    </row>
    <row r="277" spans="1:10" ht="20.100000000000001" customHeight="1" x14ac:dyDescent="0.2">
      <c r="A277" s="193"/>
      <c r="B277" s="193"/>
      <c r="C277" s="193"/>
      <c r="D277" s="193"/>
      <c r="E277" s="193"/>
      <c r="F277" s="193"/>
      <c r="G277" s="193" t="s">
        <v>482</v>
      </c>
      <c r="H277" s="193"/>
      <c r="I277" s="193"/>
      <c r="J277" s="233">
        <v>0</v>
      </c>
    </row>
    <row r="278" spans="1:10" ht="20.100000000000001" customHeight="1" x14ac:dyDescent="0.2">
      <c r="A278" s="193"/>
      <c r="B278" s="193"/>
      <c r="C278" s="193"/>
      <c r="D278" s="193"/>
      <c r="E278" s="193"/>
      <c r="F278" s="193"/>
      <c r="G278" s="193" t="s">
        <v>483</v>
      </c>
      <c r="H278" s="193"/>
      <c r="I278" s="193"/>
      <c r="J278" s="233">
        <v>0</v>
      </c>
    </row>
    <row r="279" spans="1:10" ht="20.100000000000001" customHeight="1" x14ac:dyDescent="0.2">
      <c r="A279" s="193"/>
      <c r="B279" s="193"/>
      <c r="C279" s="193"/>
      <c r="D279" s="193"/>
      <c r="E279" s="193"/>
      <c r="F279" s="193"/>
      <c r="G279" s="193" t="s">
        <v>484</v>
      </c>
      <c r="H279" s="193"/>
      <c r="I279" s="193"/>
      <c r="J279" s="233">
        <v>1</v>
      </c>
    </row>
    <row r="280" spans="1:10" ht="20.100000000000001" customHeight="1" x14ac:dyDescent="0.2">
      <c r="A280" s="193"/>
      <c r="B280" s="193"/>
      <c r="C280" s="193"/>
      <c r="D280" s="193"/>
      <c r="E280" s="193"/>
      <c r="F280" s="193"/>
      <c r="G280" s="193" t="s">
        <v>485</v>
      </c>
      <c r="H280" s="193"/>
      <c r="I280" s="193"/>
      <c r="J280" s="233">
        <v>3.8220000000000001</v>
      </c>
    </row>
    <row r="281" spans="1:10" ht="20.100000000000001" customHeight="1" x14ac:dyDescent="0.2">
      <c r="A281" s="199" t="s">
        <v>505</v>
      </c>
      <c r="B281" s="189" t="s">
        <v>187</v>
      </c>
      <c r="C281" s="199" t="s">
        <v>155</v>
      </c>
      <c r="D281" s="199" t="s">
        <v>370</v>
      </c>
      <c r="E281" s="189" t="s">
        <v>78</v>
      </c>
      <c r="F281" s="189" t="s">
        <v>77</v>
      </c>
      <c r="G281" s="234" t="s">
        <v>488</v>
      </c>
      <c r="H281" s="234"/>
      <c r="I281" s="234"/>
      <c r="J281" s="189" t="s">
        <v>489</v>
      </c>
    </row>
    <row r="282" spans="1:10" ht="24" customHeight="1" x14ac:dyDescent="0.2">
      <c r="A282" s="225" t="s">
        <v>367</v>
      </c>
      <c r="B282" s="226" t="s">
        <v>266</v>
      </c>
      <c r="C282" s="225" t="s">
        <v>506</v>
      </c>
      <c r="D282" s="225" t="s">
        <v>507</v>
      </c>
      <c r="E282" s="229">
        <v>1</v>
      </c>
      <c r="F282" s="228" t="s">
        <v>268</v>
      </c>
      <c r="G282" s="238">
        <v>475.55500000000001</v>
      </c>
      <c r="H282" s="238"/>
      <c r="I282" s="227"/>
      <c r="J282" s="237">
        <v>475.55500000000001</v>
      </c>
    </row>
    <row r="283" spans="1:10" ht="20.100000000000001" customHeight="1" x14ac:dyDescent="0.2">
      <c r="A283" s="193"/>
      <c r="B283" s="193"/>
      <c r="C283" s="193"/>
      <c r="D283" s="193"/>
      <c r="E283" s="193"/>
      <c r="F283" s="193"/>
      <c r="G283" s="193" t="s">
        <v>508</v>
      </c>
      <c r="H283" s="193"/>
      <c r="I283" s="193"/>
      <c r="J283" s="233">
        <v>475.55500000000001</v>
      </c>
    </row>
    <row r="284" spans="1:10" ht="20.100000000000001" customHeight="1" x14ac:dyDescent="0.2">
      <c r="A284" s="199" t="s">
        <v>486</v>
      </c>
      <c r="B284" s="189" t="s">
        <v>187</v>
      </c>
      <c r="C284" s="199" t="s">
        <v>155</v>
      </c>
      <c r="D284" s="199" t="s">
        <v>487</v>
      </c>
      <c r="E284" s="189" t="s">
        <v>78</v>
      </c>
      <c r="F284" s="189" t="s">
        <v>77</v>
      </c>
      <c r="G284" s="234" t="s">
        <v>488</v>
      </c>
      <c r="H284" s="234"/>
      <c r="I284" s="234"/>
      <c r="J284" s="189" t="s">
        <v>489</v>
      </c>
    </row>
    <row r="285" spans="1:10" ht="24" customHeight="1" x14ac:dyDescent="0.2">
      <c r="A285" s="213" t="s">
        <v>490</v>
      </c>
      <c r="B285" s="214" t="s">
        <v>266</v>
      </c>
      <c r="C285" s="213">
        <v>2009619</v>
      </c>
      <c r="D285" s="213" t="s">
        <v>509</v>
      </c>
      <c r="E285" s="217">
        <v>7.2</v>
      </c>
      <c r="F285" s="216" t="s">
        <v>80</v>
      </c>
      <c r="G285" s="235">
        <v>88.69</v>
      </c>
      <c r="H285" s="235"/>
      <c r="I285" s="215"/>
      <c r="J285" s="236">
        <v>638.56799999999998</v>
      </c>
    </row>
    <row r="286" spans="1:10" ht="24" customHeight="1" x14ac:dyDescent="0.2">
      <c r="A286" s="213" t="s">
        <v>490</v>
      </c>
      <c r="B286" s="214" t="s">
        <v>266</v>
      </c>
      <c r="C286" s="213">
        <v>1109669</v>
      </c>
      <c r="D286" s="213" t="s">
        <v>510</v>
      </c>
      <c r="E286" s="217">
        <v>0.11</v>
      </c>
      <c r="F286" s="216" t="s">
        <v>82</v>
      </c>
      <c r="G286" s="235">
        <v>394.01</v>
      </c>
      <c r="H286" s="235"/>
      <c r="I286" s="215"/>
      <c r="J286" s="236">
        <v>43.341099999999997</v>
      </c>
    </row>
    <row r="287" spans="1:10" ht="24" customHeight="1" x14ac:dyDescent="0.2">
      <c r="A287" s="213" t="s">
        <v>490</v>
      </c>
      <c r="B287" s="214" t="s">
        <v>266</v>
      </c>
      <c r="C287" s="213">
        <v>1109680</v>
      </c>
      <c r="D287" s="213" t="s">
        <v>511</v>
      </c>
      <c r="E287" s="217">
        <v>4.1480000000000003E-2</v>
      </c>
      <c r="F287" s="216" t="s">
        <v>82</v>
      </c>
      <c r="G287" s="235">
        <v>2391.9899999999998</v>
      </c>
      <c r="H287" s="235"/>
      <c r="I287" s="215"/>
      <c r="J287" s="236">
        <v>99.219700000000003</v>
      </c>
    </row>
    <row r="288" spans="1:10" ht="24" customHeight="1" x14ac:dyDescent="0.2">
      <c r="A288" s="213" t="s">
        <v>490</v>
      </c>
      <c r="B288" s="214" t="s">
        <v>266</v>
      </c>
      <c r="C288" s="213">
        <v>407819</v>
      </c>
      <c r="D288" s="213" t="s">
        <v>512</v>
      </c>
      <c r="E288" s="217">
        <v>5.4</v>
      </c>
      <c r="F288" s="216" t="s">
        <v>492</v>
      </c>
      <c r="G288" s="235">
        <v>10.28</v>
      </c>
      <c r="H288" s="235"/>
      <c r="I288" s="215"/>
      <c r="J288" s="236">
        <v>55.512</v>
      </c>
    </row>
    <row r="289" spans="1:10" ht="24" customHeight="1" x14ac:dyDescent="0.2">
      <c r="A289" s="213" t="s">
        <v>490</v>
      </c>
      <c r="B289" s="214" t="s">
        <v>266</v>
      </c>
      <c r="C289" s="213">
        <v>1107892</v>
      </c>
      <c r="D289" s="213" t="s">
        <v>493</v>
      </c>
      <c r="E289" s="217">
        <v>0.19</v>
      </c>
      <c r="F289" s="216" t="s">
        <v>82</v>
      </c>
      <c r="G289" s="235">
        <v>354.05</v>
      </c>
      <c r="H289" s="235"/>
      <c r="I289" s="215"/>
      <c r="J289" s="236">
        <v>67.269499999999994</v>
      </c>
    </row>
    <row r="290" spans="1:10" ht="36" customHeight="1" x14ac:dyDescent="0.2">
      <c r="A290" s="213" t="s">
        <v>490</v>
      </c>
      <c r="B290" s="214" t="s">
        <v>266</v>
      </c>
      <c r="C290" s="213">
        <v>3103302</v>
      </c>
      <c r="D290" s="213" t="s">
        <v>494</v>
      </c>
      <c r="E290" s="217">
        <v>2.59</v>
      </c>
      <c r="F290" s="216" t="s">
        <v>80</v>
      </c>
      <c r="G290" s="235">
        <v>57.72</v>
      </c>
      <c r="H290" s="235"/>
      <c r="I290" s="215"/>
      <c r="J290" s="236">
        <v>149.4948</v>
      </c>
    </row>
    <row r="291" spans="1:10" ht="20.100000000000001" customHeight="1" x14ac:dyDescent="0.2">
      <c r="A291" s="193"/>
      <c r="B291" s="193"/>
      <c r="C291" s="193"/>
      <c r="D291" s="193"/>
      <c r="E291" s="193"/>
      <c r="F291" s="193"/>
      <c r="G291" s="193" t="s">
        <v>495</v>
      </c>
      <c r="H291" s="193"/>
      <c r="I291" s="193"/>
      <c r="J291" s="233">
        <v>1053.4050999999999</v>
      </c>
    </row>
    <row r="292" spans="1:10" ht="20.100000000000001" customHeight="1" x14ac:dyDescent="0.2">
      <c r="A292" s="199" t="s">
        <v>513</v>
      </c>
      <c r="B292" s="189" t="s">
        <v>187</v>
      </c>
      <c r="C292" s="199" t="s">
        <v>367</v>
      </c>
      <c r="D292" s="199" t="s">
        <v>514</v>
      </c>
      <c r="E292" s="189" t="s">
        <v>155</v>
      </c>
      <c r="F292" s="189" t="s">
        <v>78</v>
      </c>
      <c r="G292" s="201" t="s">
        <v>77</v>
      </c>
      <c r="H292" s="234" t="s">
        <v>488</v>
      </c>
      <c r="I292" s="234"/>
      <c r="J292" s="189" t="s">
        <v>489</v>
      </c>
    </row>
    <row r="293" spans="1:10" ht="36" customHeight="1" x14ac:dyDescent="0.2">
      <c r="A293" s="213" t="s">
        <v>515</v>
      </c>
      <c r="B293" s="214" t="s">
        <v>266</v>
      </c>
      <c r="C293" s="213" t="s">
        <v>506</v>
      </c>
      <c r="D293" s="213" t="s">
        <v>516</v>
      </c>
      <c r="E293" s="214">
        <v>5914655</v>
      </c>
      <c r="F293" s="217">
        <v>0.104</v>
      </c>
      <c r="G293" s="216" t="s">
        <v>517</v>
      </c>
      <c r="H293" s="235">
        <v>22.66</v>
      </c>
      <c r="I293" s="215"/>
      <c r="J293" s="236">
        <v>2.3565999999999998</v>
      </c>
    </row>
    <row r="294" spans="1:10" ht="20.100000000000001" customHeight="1" x14ac:dyDescent="0.2">
      <c r="A294" s="193"/>
      <c r="B294" s="193"/>
      <c r="C294" s="193"/>
      <c r="D294" s="193"/>
      <c r="E294" s="193"/>
      <c r="F294" s="193"/>
      <c r="G294" s="193" t="s">
        <v>518</v>
      </c>
      <c r="H294" s="193"/>
      <c r="I294" s="193"/>
      <c r="J294" s="233">
        <v>2.3565999999999998</v>
      </c>
    </row>
    <row r="295" spans="1:10" ht="20.100000000000001" customHeight="1" x14ac:dyDescent="0.2">
      <c r="A295" s="199" t="s">
        <v>519</v>
      </c>
      <c r="B295" s="189" t="s">
        <v>187</v>
      </c>
      <c r="C295" s="199" t="s">
        <v>367</v>
      </c>
      <c r="D295" s="199" t="s">
        <v>520</v>
      </c>
      <c r="E295" s="189" t="s">
        <v>78</v>
      </c>
      <c r="F295" s="189" t="s">
        <v>77</v>
      </c>
      <c r="G295" s="239" t="s">
        <v>521</v>
      </c>
      <c r="H295" s="234"/>
      <c r="I295" s="234"/>
      <c r="J295" s="189" t="s">
        <v>489</v>
      </c>
    </row>
    <row r="296" spans="1:10" ht="20.100000000000001" customHeight="1" x14ac:dyDescent="0.2">
      <c r="A296" s="201"/>
      <c r="B296" s="201"/>
      <c r="C296" s="201"/>
      <c r="D296" s="201"/>
      <c r="E296" s="201"/>
      <c r="F296" s="201"/>
      <c r="G296" s="201" t="s">
        <v>522</v>
      </c>
      <c r="H296" s="201" t="s">
        <v>523</v>
      </c>
      <c r="I296" s="201" t="s">
        <v>524</v>
      </c>
      <c r="J296" s="201"/>
    </row>
    <row r="297" spans="1:10" ht="50.1" customHeight="1" x14ac:dyDescent="0.2">
      <c r="A297" s="213" t="s">
        <v>520</v>
      </c>
      <c r="B297" s="214" t="s">
        <v>266</v>
      </c>
      <c r="C297" s="213" t="s">
        <v>506</v>
      </c>
      <c r="D297" s="213" t="s">
        <v>525</v>
      </c>
      <c r="E297" s="217">
        <v>0.104</v>
      </c>
      <c r="F297" s="216" t="s">
        <v>526</v>
      </c>
      <c r="G297" s="214" t="s">
        <v>527</v>
      </c>
      <c r="H297" s="214" t="s">
        <v>528</v>
      </c>
      <c r="I297" s="214" t="s">
        <v>529</v>
      </c>
      <c r="J297" s="236">
        <v>0</v>
      </c>
    </row>
    <row r="298" spans="1:10" ht="20.100000000000001" customHeight="1" x14ac:dyDescent="0.2">
      <c r="A298" s="193"/>
      <c r="B298" s="193"/>
      <c r="C298" s="193"/>
      <c r="D298" s="193"/>
      <c r="E298" s="193"/>
      <c r="F298" s="193"/>
      <c r="G298" s="193" t="s">
        <v>518</v>
      </c>
      <c r="H298" s="193"/>
      <c r="I298" s="193"/>
      <c r="J298" s="233">
        <v>2.3565999999999998</v>
      </c>
    </row>
    <row r="299" spans="1:10" x14ac:dyDescent="0.2">
      <c r="A299" s="219"/>
      <c r="B299" s="219"/>
      <c r="C299" s="219"/>
      <c r="D299" s="219"/>
      <c r="E299" s="219" t="s">
        <v>353</v>
      </c>
      <c r="F299" s="220">
        <v>422.35295439999999</v>
      </c>
      <c r="G299" s="219" t="s">
        <v>354</v>
      </c>
      <c r="H299" s="220">
        <v>0</v>
      </c>
      <c r="I299" s="219" t="s">
        <v>355</v>
      </c>
      <c r="J299" s="220">
        <v>422.35295439999999</v>
      </c>
    </row>
    <row r="300" spans="1:10" x14ac:dyDescent="0.2">
      <c r="A300" s="219"/>
      <c r="B300" s="219"/>
      <c r="C300" s="219"/>
      <c r="D300" s="219"/>
      <c r="E300" s="219" t="s">
        <v>356</v>
      </c>
      <c r="F300" s="220">
        <v>351.24</v>
      </c>
      <c r="G300" s="219"/>
      <c r="H300" s="221" t="s">
        <v>357</v>
      </c>
      <c r="I300" s="221"/>
      <c r="J300" s="220">
        <v>1886.38</v>
      </c>
    </row>
    <row r="301" spans="1:10" ht="30" customHeight="1" thickBot="1" x14ac:dyDescent="0.25">
      <c r="A301" s="195"/>
      <c r="B301" s="195"/>
      <c r="C301" s="195"/>
      <c r="D301" s="195"/>
      <c r="E301" s="195"/>
      <c r="F301" s="195"/>
      <c r="G301" s="195" t="s">
        <v>358</v>
      </c>
      <c r="H301" s="222">
        <v>12</v>
      </c>
      <c r="I301" s="195" t="s">
        <v>359</v>
      </c>
      <c r="J301" s="223">
        <v>22636.560000000001</v>
      </c>
    </row>
    <row r="302" spans="1:10" ht="0.95" customHeight="1" thickTop="1" x14ac:dyDescent="0.2">
      <c r="A302" s="224"/>
      <c r="B302" s="224"/>
      <c r="C302" s="224"/>
      <c r="D302" s="224"/>
      <c r="E302" s="224"/>
      <c r="F302" s="224"/>
      <c r="G302" s="224"/>
      <c r="H302" s="224"/>
      <c r="I302" s="224"/>
      <c r="J302" s="224"/>
    </row>
    <row r="303" spans="1:10" ht="18" customHeight="1" x14ac:dyDescent="0.2">
      <c r="A303" s="199" t="s">
        <v>272</v>
      </c>
      <c r="B303" s="189" t="s">
        <v>155</v>
      </c>
      <c r="C303" s="199" t="s">
        <v>187</v>
      </c>
      <c r="D303" s="199" t="s">
        <v>147</v>
      </c>
      <c r="E303" s="188" t="s">
        <v>343</v>
      </c>
      <c r="F303" s="188"/>
      <c r="G303" s="201" t="s">
        <v>188</v>
      </c>
      <c r="H303" s="189" t="s">
        <v>156</v>
      </c>
      <c r="I303" s="189" t="s">
        <v>189</v>
      </c>
      <c r="J303" s="189" t="s">
        <v>157</v>
      </c>
    </row>
    <row r="304" spans="1:10" ht="24" customHeight="1" x14ac:dyDescent="0.2">
      <c r="A304" s="203" t="s">
        <v>344</v>
      </c>
      <c r="B304" s="204" t="s">
        <v>273</v>
      </c>
      <c r="C304" s="203" t="s">
        <v>266</v>
      </c>
      <c r="D304" s="203" t="s">
        <v>274</v>
      </c>
      <c r="E304" s="211" t="s">
        <v>310</v>
      </c>
      <c r="F304" s="211"/>
      <c r="G304" s="205" t="s">
        <v>268</v>
      </c>
      <c r="H304" s="212">
        <v>1</v>
      </c>
      <c r="I304" s="206">
        <v>914.88</v>
      </c>
      <c r="J304" s="206">
        <v>914.88</v>
      </c>
    </row>
    <row r="305" spans="1:10" ht="20.100000000000001" customHeight="1" x14ac:dyDescent="0.2">
      <c r="A305" s="199" t="s">
        <v>496</v>
      </c>
      <c r="B305" s="189" t="s">
        <v>155</v>
      </c>
      <c r="C305" s="199" t="s">
        <v>187</v>
      </c>
      <c r="D305" s="199" t="s">
        <v>497</v>
      </c>
      <c r="E305" s="189" t="s">
        <v>78</v>
      </c>
      <c r="F305" s="234" t="s">
        <v>498</v>
      </c>
      <c r="G305" s="234"/>
      <c r="H305" s="234"/>
      <c r="I305" s="234"/>
      <c r="J305" s="189" t="s">
        <v>489</v>
      </c>
    </row>
    <row r="306" spans="1:10" ht="24" customHeight="1" x14ac:dyDescent="0.2">
      <c r="A306" s="225" t="s">
        <v>367</v>
      </c>
      <c r="B306" s="226" t="s">
        <v>501</v>
      </c>
      <c r="C306" s="225" t="s">
        <v>266</v>
      </c>
      <c r="D306" s="225" t="s">
        <v>502</v>
      </c>
      <c r="E306" s="229">
        <v>0.2</v>
      </c>
      <c r="F306" s="225"/>
      <c r="G306" s="225"/>
      <c r="H306" s="225"/>
      <c r="I306" s="237">
        <v>16.656600000000001</v>
      </c>
      <c r="J306" s="237">
        <v>3.3313000000000001</v>
      </c>
    </row>
    <row r="307" spans="1:10" ht="20.100000000000001" customHeight="1" x14ac:dyDescent="0.2">
      <c r="A307" s="193"/>
      <c r="B307" s="193"/>
      <c r="C307" s="193"/>
      <c r="D307" s="193"/>
      <c r="E307" s="193"/>
      <c r="F307" s="193"/>
      <c r="G307" s="193" t="s">
        <v>503</v>
      </c>
      <c r="H307" s="193"/>
      <c r="I307" s="193"/>
      <c r="J307" s="233">
        <v>3.3313000000000001</v>
      </c>
    </row>
    <row r="308" spans="1:10" ht="20.100000000000001" customHeight="1" x14ac:dyDescent="0.2">
      <c r="A308" s="193"/>
      <c r="B308" s="193"/>
      <c r="C308" s="193"/>
      <c r="D308" s="193"/>
      <c r="E308" s="193"/>
      <c r="F308" s="193"/>
      <c r="G308" s="193" t="s">
        <v>504</v>
      </c>
      <c r="H308" s="193"/>
      <c r="I308" s="193"/>
      <c r="J308" s="233">
        <v>0</v>
      </c>
    </row>
    <row r="309" spans="1:10" ht="20.100000000000001" customHeight="1" x14ac:dyDescent="0.2">
      <c r="A309" s="193"/>
      <c r="B309" s="193"/>
      <c r="C309" s="193"/>
      <c r="D309" s="193"/>
      <c r="E309" s="193"/>
      <c r="F309" s="193"/>
      <c r="G309" s="193" t="s">
        <v>481</v>
      </c>
      <c r="H309" s="193"/>
      <c r="I309" s="193"/>
      <c r="J309" s="233">
        <v>3.3313000000000001</v>
      </c>
    </row>
    <row r="310" spans="1:10" ht="20.100000000000001" customHeight="1" x14ac:dyDescent="0.2">
      <c r="A310" s="193"/>
      <c r="B310" s="193"/>
      <c r="C310" s="193"/>
      <c r="D310" s="193"/>
      <c r="E310" s="193"/>
      <c r="F310" s="193"/>
      <c r="G310" s="193" t="s">
        <v>482</v>
      </c>
      <c r="H310" s="193"/>
      <c r="I310" s="193"/>
      <c r="J310" s="233">
        <v>0</v>
      </c>
    </row>
    <row r="311" spans="1:10" ht="20.100000000000001" customHeight="1" x14ac:dyDescent="0.2">
      <c r="A311" s="193"/>
      <c r="B311" s="193"/>
      <c r="C311" s="193"/>
      <c r="D311" s="193"/>
      <c r="E311" s="193"/>
      <c r="F311" s="193"/>
      <c r="G311" s="193" t="s">
        <v>483</v>
      </c>
      <c r="H311" s="193"/>
      <c r="I311" s="193"/>
      <c r="J311" s="233">
        <v>0</v>
      </c>
    </row>
    <row r="312" spans="1:10" ht="20.100000000000001" customHeight="1" x14ac:dyDescent="0.2">
      <c r="A312" s="193"/>
      <c r="B312" s="193"/>
      <c r="C312" s="193"/>
      <c r="D312" s="193"/>
      <c r="E312" s="193"/>
      <c r="F312" s="193"/>
      <c r="G312" s="193" t="s">
        <v>484</v>
      </c>
      <c r="H312" s="193"/>
      <c r="I312" s="193"/>
      <c r="J312" s="233">
        <v>1</v>
      </c>
    </row>
    <row r="313" spans="1:10" ht="20.100000000000001" customHeight="1" x14ac:dyDescent="0.2">
      <c r="A313" s="193"/>
      <c r="B313" s="193"/>
      <c r="C313" s="193"/>
      <c r="D313" s="193"/>
      <c r="E313" s="193"/>
      <c r="F313" s="193"/>
      <c r="G313" s="193" t="s">
        <v>485</v>
      </c>
      <c r="H313" s="193"/>
      <c r="I313" s="193"/>
      <c r="J313" s="233">
        <v>3.3313000000000001</v>
      </c>
    </row>
    <row r="314" spans="1:10" ht="20.100000000000001" customHeight="1" x14ac:dyDescent="0.2">
      <c r="A314" s="199" t="s">
        <v>505</v>
      </c>
      <c r="B314" s="189" t="s">
        <v>187</v>
      </c>
      <c r="C314" s="199" t="s">
        <v>155</v>
      </c>
      <c r="D314" s="199" t="s">
        <v>370</v>
      </c>
      <c r="E314" s="189" t="s">
        <v>78</v>
      </c>
      <c r="F314" s="189" t="s">
        <v>77</v>
      </c>
      <c r="G314" s="234" t="s">
        <v>488</v>
      </c>
      <c r="H314" s="234"/>
      <c r="I314" s="234"/>
      <c r="J314" s="189" t="s">
        <v>489</v>
      </c>
    </row>
    <row r="315" spans="1:10" ht="24" customHeight="1" x14ac:dyDescent="0.2">
      <c r="A315" s="225" t="s">
        <v>367</v>
      </c>
      <c r="B315" s="226" t="s">
        <v>266</v>
      </c>
      <c r="C315" s="225" t="s">
        <v>530</v>
      </c>
      <c r="D315" s="225" t="s">
        <v>531</v>
      </c>
      <c r="E315" s="229">
        <v>1</v>
      </c>
      <c r="F315" s="228" t="s">
        <v>268</v>
      </c>
      <c r="G315" s="238">
        <v>38.1875</v>
      </c>
      <c r="H315" s="238"/>
      <c r="I315" s="227"/>
      <c r="J315" s="237">
        <v>38.1875</v>
      </c>
    </row>
    <row r="316" spans="1:10" ht="20.100000000000001" customHeight="1" x14ac:dyDescent="0.2">
      <c r="A316" s="193"/>
      <c r="B316" s="193"/>
      <c r="C316" s="193"/>
      <c r="D316" s="193"/>
      <c r="E316" s="193"/>
      <c r="F316" s="193"/>
      <c r="G316" s="193" t="s">
        <v>508</v>
      </c>
      <c r="H316" s="193"/>
      <c r="I316" s="193"/>
      <c r="J316" s="233">
        <v>38.1875</v>
      </c>
    </row>
    <row r="317" spans="1:10" ht="20.100000000000001" customHeight="1" x14ac:dyDescent="0.2">
      <c r="A317" s="199" t="s">
        <v>486</v>
      </c>
      <c r="B317" s="189" t="s">
        <v>187</v>
      </c>
      <c r="C317" s="199" t="s">
        <v>155</v>
      </c>
      <c r="D317" s="199" t="s">
        <v>487</v>
      </c>
      <c r="E317" s="189" t="s">
        <v>78</v>
      </c>
      <c r="F317" s="189" t="s">
        <v>77</v>
      </c>
      <c r="G317" s="234" t="s">
        <v>488</v>
      </c>
      <c r="H317" s="234"/>
      <c r="I317" s="234"/>
      <c r="J317" s="189" t="s">
        <v>489</v>
      </c>
    </row>
    <row r="318" spans="1:10" ht="24" customHeight="1" x14ac:dyDescent="0.2">
      <c r="A318" s="213" t="s">
        <v>490</v>
      </c>
      <c r="B318" s="214" t="s">
        <v>266</v>
      </c>
      <c r="C318" s="213">
        <v>2009619</v>
      </c>
      <c r="D318" s="213" t="s">
        <v>509</v>
      </c>
      <c r="E318" s="217">
        <v>5.68</v>
      </c>
      <c r="F318" s="216" t="s">
        <v>80</v>
      </c>
      <c r="G318" s="235">
        <v>88.69</v>
      </c>
      <c r="H318" s="235"/>
      <c r="I318" s="215"/>
      <c r="J318" s="236">
        <v>503.75920000000002</v>
      </c>
    </row>
    <row r="319" spans="1:10" ht="24" customHeight="1" x14ac:dyDescent="0.2">
      <c r="A319" s="213" t="s">
        <v>490</v>
      </c>
      <c r="B319" s="214" t="s">
        <v>266</v>
      </c>
      <c r="C319" s="213">
        <v>1109669</v>
      </c>
      <c r="D319" s="213" t="s">
        <v>510</v>
      </c>
      <c r="E319" s="217">
        <v>0.09</v>
      </c>
      <c r="F319" s="216" t="s">
        <v>82</v>
      </c>
      <c r="G319" s="235">
        <v>394.01</v>
      </c>
      <c r="H319" s="235"/>
      <c r="I319" s="215"/>
      <c r="J319" s="236">
        <v>35.460900000000002</v>
      </c>
    </row>
    <row r="320" spans="1:10" ht="24" customHeight="1" x14ac:dyDescent="0.2">
      <c r="A320" s="213" t="s">
        <v>490</v>
      </c>
      <c r="B320" s="214" t="s">
        <v>266</v>
      </c>
      <c r="C320" s="213">
        <v>407820</v>
      </c>
      <c r="D320" s="213" t="s">
        <v>491</v>
      </c>
      <c r="E320" s="217">
        <v>4.0999999999999996</v>
      </c>
      <c r="F320" s="216" t="s">
        <v>492</v>
      </c>
      <c r="G320" s="235">
        <v>10.43</v>
      </c>
      <c r="H320" s="235"/>
      <c r="I320" s="215"/>
      <c r="J320" s="236">
        <v>42.762999999999998</v>
      </c>
    </row>
    <row r="321" spans="1:10" ht="24" customHeight="1" x14ac:dyDescent="0.2">
      <c r="A321" s="213" t="s">
        <v>490</v>
      </c>
      <c r="B321" s="214" t="s">
        <v>266</v>
      </c>
      <c r="C321" s="213">
        <v>1107892</v>
      </c>
      <c r="D321" s="213" t="s">
        <v>493</v>
      </c>
      <c r="E321" s="217">
        <v>0.25</v>
      </c>
      <c r="F321" s="216" t="s">
        <v>82</v>
      </c>
      <c r="G321" s="235">
        <v>354.05</v>
      </c>
      <c r="H321" s="235"/>
      <c r="I321" s="215"/>
      <c r="J321" s="236">
        <v>88.512500000000003</v>
      </c>
    </row>
    <row r="322" spans="1:10" ht="24" customHeight="1" x14ac:dyDescent="0.2">
      <c r="A322" s="213" t="s">
        <v>490</v>
      </c>
      <c r="B322" s="214" t="s">
        <v>266</v>
      </c>
      <c r="C322" s="213">
        <v>1107896</v>
      </c>
      <c r="D322" s="213" t="s">
        <v>532</v>
      </c>
      <c r="E322" s="217">
        <v>0.06</v>
      </c>
      <c r="F322" s="216" t="s">
        <v>82</v>
      </c>
      <c r="G322" s="235">
        <v>372.47</v>
      </c>
      <c r="H322" s="235"/>
      <c r="I322" s="215"/>
      <c r="J322" s="236">
        <v>22.348199999999999</v>
      </c>
    </row>
    <row r="323" spans="1:10" ht="36" customHeight="1" x14ac:dyDescent="0.2">
      <c r="A323" s="213" t="s">
        <v>490</v>
      </c>
      <c r="B323" s="214" t="s">
        <v>266</v>
      </c>
      <c r="C323" s="213">
        <v>3103302</v>
      </c>
      <c r="D323" s="213" t="s">
        <v>494</v>
      </c>
      <c r="E323" s="217">
        <v>3.1</v>
      </c>
      <c r="F323" s="216" t="s">
        <v>80</v>
      </c>
      <c r="G323" s="235">
        <v>57.72</v>
      </c>
      <c r="H323" s="235"/>
      <c r="I323" s="215"/>
      <c r="J323" s="236">
        <v>178.93199999999999</v>
      </c>
    </row>
    <row r="324" spans="1:10" ht="20.100000000000001" customHeight="1" x14ac:dyDescent="0.2">
      <c r="A324" s="193"/>
      <c r="B324" s="193"/>
      <c r="C324" s="193"/>
      <c r="D324" s="193"/>
      <c r="E324" s="193"/>
      <c r="F324" s="193"/>
      <c r="G324" s="193" t="s">
        <v>495</v>
      </c>
      <c r="H324" s="193"/>
      <c r="I324" s="193"/>
      <c r="J324" s="233">
        <v>871.7758</v>
      </c>
    </row>
    <row r="325" spans="1:10" ht="20.100000000000001" customHeight="1" x14ac:dyDescent="0.2">
      <c r="A325" s="199" t="s">
        <v>513</v>
      </c>
      <c r="B325" s="189" t="s">
        <v>187</v>
      </c>
      <c r="C325" s="199" t="s">
        <v>367</v>
      </c>
      <c r="D325" s="199" t="s">
        <v>514</v>
      </c>
      <c r="E325" s="189" t="s">
        <v>155</v>
      </c>
      <c r="F325" s="189" t="s">
        <v>78</v>
      </c>
      <c r="G325" s="201" t="s">
        <v>77</v>
      </c>
      <c r="H325" s="234" t="s">
        <v>488</v>
      </c>
      <c r="I325" s="234"/>
      <c r="J325" s="189" t="s">
        <v>489</v>
      </c>
    </row>
    <row r="326" spans="1:10" ht="36" customHeight="1" x14ac:dyDescent="0.2">
      <c r="A326" s="213" t="s">
        <v>515</v>
      </c>
      <c r="B326" s="214" t="s">
        <v>266</v>
      </c>
      <c r="C326" s="213" t="s">
        <v>530</v>
      </c>
      <c r="D326" s="213" t="s">
        <v>516</v>
      </c>
      <c r="E326" s="214">
        <v>5914655</v>
      </c>
      <c r="F326" s="217">
        <v>7.0000000000000007E-2</v>
      </c>
      <c r="G326" s="216" t="s">
        <v>517</v>
      </c>
      <c r="H326" s="235">
        <v>22.66</v>
      </c>
      <c r="I326" s="215"/>
      <c r="J326" s="236">
        <v>1.5862000000000001</v>
      </c>
    </row>
    <row r="327" spans="1:10" ht="20.100000000000001" customHeight="1" x14ac:dyDescent="0.2">
      <c r="A327" s="193"/>
      <c r="B327" s="193"/>
      <c r="C327" s="193"/>
      <c r="D327" s="193"/>
      <c r="E327" s="193"/>
      <c r="F327" s="193"/>
      <c r="G327" s="193" t="s">
        <v>518</v>
      </c>
      <c r="H327" s="193"/>
      <c r="I327" s="193"/>
      <c r="J327" s="233">
        <v>1.5862000000000001</v>
      </c>
    </row>
    <row r="328" spans="1:10" ht="20.100000000000001" customHeight="1" x14ac:dyDescent="0.2">
      <c r="A328" s="199" t="s">
        <v>519</v>
      </c>
      <c r="B328" s="189" t="s">
        <v>187</v>
      </c>
      <c r="C328" s="199" t="s">
        <v>367</v>
      </c>
      <c r="D328" s="199" t="s">
        <v>520</v>
      </c>
      <c r="E328" s="189" t="s">
        <v>78</v>
      </c>
      <c r="F328" s="189" t="s">
        <v>77</v>
      </c>
      <c r="G328" s="239" t="s">
        <v>521</v>
      </c>
      <c r="H328" s="234"/>
      <c r="I328" s="234"/>
      <c r="J328" s="189" t="s">
        <v>489</v>
      </c>
    </row>
    <row r="329" spans="1:10" ht="20.100000000000001" customHeight="1" x14ac:dyDescent="0.2">
      <c r="A329" s="201"/>
      <c r="B329" s="201"/>
      <c r="C329" s="201"/>
      <c r="D329" s="201"/>
      <c r="E329" s="201"/>
      <c r="F329" s="201"/>
      <c r="G329" s="201" t="s">
        <v>522</v>
      </c>
      <c r="H329" s="201" t="s">
        <v>523</v>
      </c>
      <c r="I329" s="201" t="s">
        <v>524</v>
      </c>
      <c r="J329" s="201"/>
    </row>
    <row r="330" spans="1:10" ht="50.1" customHeight="1" x14ac:dyDescent="0.2">
      <c r="A330" s="213" t="s">
        <v>520</v>
      </c>
      <c r="B330" s="214" t="s">
        <v>266</v>
      </c>
      <c r="C330" s="213" t="s">
        <v>530</v>
      </c>
      <c r="D330" s="213" t="s">
        <v>533</v>
      </c>
      <c r="E330" s="217">
        <v>7.0000000000000007E-2</v>
      </c>
      <c r="F330" s="216" t="s">
        <v>526</v>
      </c>
      <c r="G330" s="214" t="s">
        <v>527</v>
      </c>
      <c r="H330" s="214" t="s">
        <v>528</v>
      </c>
      <c r="I330" s="214" t="s">
        <v>529</v>
      </c>
      <c r="J330" s="236">
        <v>0</v>
      </c>
    </row>
    <row r="331" spans="1:10" ht="20.100000000000001" customHeight="1" x14ac:dyDescent="0.2">
      <c r="A331" s="193"/>
      <c r="B331" s="193"/>
      <c r="C331" s="193"/>
      <c r="D331" s="193"/>
      <c r="E331" s="193"/>
      <c r="F331" s="193"/>
      <c r="G331" s="193" t="s">
        <v>518</v>
      </c>
      <c r="H331" s="193"/>
      <c r="I331" s="193"/>
      <c r="J331" s="233">
        <v>1.5862000000000001</v>
      </c>
    </row>
    <row r="332" spans="1:10" x14ac:dyDescent="0.2">
      <c r="A332" s="219"/>
      <c r="B332" s="219"/>
      <c r="C332" s="219"/>
      <c r="D332" s="219"/>
      <c r="E332" s="219" t="s">
        <v>353</v>
      </c>
      <c r="F332" s="220">
        <v>374.9859022</v>
      </c>
      <c r="G332" s="219" t="s">
        <v>354</v>
      </c>
      <c r="H332" s="220">
        <v>0</v>
      </c>
      <c r="I332" s="219" t="s">
        <v>355</v>
      </c>
      <c r="J332" s="220">
        <v>374.9859022</v>
      </c>
    </row>
    <row r="333" spans="1:10" x14ac:dyDescent="0.2">
      <c r="A333" s="219"/>
      <c r="B333" s="219"/>
      <c r="C333" s="219"/>
      <c r="D333" s="219"/>
      <c r="E333" s="219" t="s">
        <v>356</v>
      </c>
      <c r="F333" s="220">
        <v>209.32</v>
      </c>
      <c r="G333" s="219"/>
      <c r="H333" s="221" t="s">
        <v>357</v>
      </c>
      <c r="I333" s="221"/>
      <c r="J333" s="220">
        <v>1124.2</v>
      </c>
    </row>
    <row r="334" spans="1:10" ht="30" customHeight="1" thickBot="1" x14ac:dyDescent="0.25">
      <c r="A334" s="195"/>
      <c r="B334" s="195"/>
      <c r="C334" s="195"/>
      <c r="D334" s="195"/>
      <c r="E334" s="195"/>
      <c r="F334" s="195"/>
      <c r="G334" s="195" t="s">
        <v>358</v>
      </c>
      <c r="H334" s="222">
        <v>29</v>
      </c>
      <c r="I334" s="195" t="s">
        <v>359</v>
      </c>
      <c r="J334" s="223">
        <v>32601.8</v>
      </c>
    </row>
    <row r="335" spans="1:10" ht="0.95" customHeight="1" thickTop="1" x14ac:dyDescent="0.2">
      <c r="A335" s="224"/>
      <c r="B335" s="224"/>
      <c r="C335" s="224"/>
      <c r="D335" s="224"/>
      <c r="E335" s="224"/>
      <c r="F335" s="224"/>
      <c r="G335" s="224"/>
      <c r="H335" s="224"/>
      <c r="I335" s="224"/>
      <c r="J335" s="224"/>
    </row>
    <row r="336" spans="1:10" ht="18" customHeight="1" x14ac:dyDescent="0.2">
      <c r="A336" s="199" t="s">
        <v>275</v>
      </c>
      <c r="B336" s="189" t="s">
        <v>155</v>
      </c>
      <c r="C336" s="199" t="s">
        <v>187</v>
      </c>
      <c r="D336" s="199" t="s">
        <v>147</v>
      </c>
      <c r="E336" s="188" t="s">
        <v>343</v>
      </c>
      <c r="F336" s="188"/>
      <c r="G336" s="201" t="s">
        <v>188</v>
      </c>
      <c r="H336" s="189" t="s">
        <v>156</v>
      </c>
      <c r="I336" s="189" t="s">
        <v>189</v>
      </c>
      <c r="J336" s="189" t="s">
        <v>157</v>
      </c>
    </row>
    <row r="337" spans="1:10" ht="24" customHeight="1" x14ac:dyDescent="0.2">
      <c r="A337" s="203" t="s">
        <v>344</v>
      </c>
      <c r="B337" s="204" t="s">
        <v>276</v>
      </c>
      <c r="C337" s="203" t="s">
        <v>266</v>
      </c>
      <c r="D337" s="203" t="s">
        <v>277</v>
      </c>
      <c r="E337" s="211" t="s">
        <v>310</v>
      </c>
      <c r="F337" s="211"/>
      <c r="G337" s="205" t="s">
        <v>268</v>
      </c>
      <c r="H337" s="212">
        <v>1</v>
      </c>
      <c r="I337" s="206">
        <v>1646.82</v>
      </c>
      <c r="J337" s="206">
        <v>1646.82</v>
      </c>
    </row>
    <row r="338" spans="1:10" ht="20.100000000000001" customHeight="1" x14ac:dyDescent="0.2">
      <c r="A338" s="199" t="s">
        <v>496</v>
      </c>
      <c r="B338" s="189" t="s">
        <v>155</v>
      </c>
      <c r="C338" s="199" t="s">
        <v>187</v>
      </c>
      <c r="D338" s="199" t="s">
        <v>497</v>
      </c>
      <c r="E338" s="189" t="s">
        <v>78</v>
      </c>
      <c r="F338" s="234" t="s">
        <v>498</v>
      </c>
      <c r="G338" s="234"/>
      <c r="H338" s="234"/>
      <c r="I338" s="234"/>
      <c r="J338" s="189" t="s">
        <v>489</v>
      </c>
    </row>
    <row r="339" spans="1:10" ht="24" customHeight="1" x14ac:dyDescent="0.2">
      <c r="A339" s="225" t="s">
        <v>367</v>
      </c>
      <c r="B339" s="226" t="s">
        <v>501</v>
      </c>
      <c r="C339" s="225" t="s">
        <v>266</v>
      </c>
      <c r="D339" s="225" t="s">
        <v>502</v>
      </c>
      <c r="E339" s="229">
        <v>1.8752</v>
      </c>
      <c r="F339" s="225"/>
      <c r="G339" s="225"/>
      <c r="H339" s="225"/>
      <c r="I339" s="237">
        <v>16.656600000000001</v>
      </c>
      <c r="J339" s="237">
        <v>31.234500000000001</v>
      </c>
    </row>
    <row r="340" spans="1:10" ht="20.100000000000001" customHeight="1" x14ac:dyDescent="0.2">
      <c r="A340" s="193"/>
      <c r="B340" s="193"/>
      <c r="C340" s="193"/>
      <c r="D340" s="193"/>
      <c r="E340" s="193"/>
      <c r="F340" s="193"/>
      <c r="G340" s="193" t="s">
        <v>503</v>
      </c>
      <c r="H340" s="193"/>
      <c r="I340" s="193"/>
      <c r="J340" s="233">
        <v>31.234500000000001</v>
      </c>
    </row>
    <row r="341" spans="1:10" ht="20.100000000000001" customHeight="1" x14ac:dyDescent="0.2">
      <c r="A341" s="193"/>
      <c r="B341" s="193"/>
      <c r="C341" s="193"/>
      <c r="D341" s="193"/>
      <c r="E341" s="193"/>
      <c r="F341" s="193"/>
      <c r="G341" s="193" t="s">
        <v>504</v>
      </c>
      <c r="H341" s="193"/>
      <c r="I341" s="193"/>
      <c r="J341" s="233">
        <v>0</v>
      </c>
    </row>
    <row r="342" spans="1:10" ht="20.100000000000001" customHeight="1" x14ac:dyDescent="0.2">
      <c r="A342" s="193"/>
      <c r="B342" s="193"/>
      <c r="C342" s="193"/>
      <c r="D342" s="193"/>
      <c r="E342" s="193"/>
      <c r="F342" s="193"/>
      <c r="G342" s="193" t="s">
        <v>481</v>
      </c>
      <c r="H342" s="193"/>
      <c r="I342" s="193"/>
      <c r="J342" s="233">
        <v>31.234500000000001</v>
      </c>
    </row>
    <row r="343" spans="1:10" ht="20.100000000000001" customHeight="1" x14ac:dyDescent="0.2">
      <c r="A343" s="193"/>
      <c r="B343" s="193"/>
      <c r="C343" s="193"/>
      <c r="D343" s="193"/>
      <c r="E343" s="193"/>
      <c r="F343" s="193"/>
      <c r="G343" s="193" t="s">
        <v>482</v>
      </c>
      <c r="H343" s="193"/>
      <c r="I343" s="193"/>
      <c r="J343" s="233">
        <v>0</v>
      </c>
    </row>
    <row r="344" spans="1:10" ht="20.100000000000001" customHeight="1" x14ac:dyDescent="0.2">
      <c r="A344" s="193"/>
      <c r="B344" s="193"/>
      <c r="C344" s="193"/>
      <c r="D344" s="193"/>
      <c r="E344" s="193"/>
      <c r="F344" s="193"/>
      <c r="G344" s="193" t="s">
        <v>483</v>
      </c>
      <c r="H344" s="193"/>
      <c r="I344" s="193"/>
      <c r="J344" s="233">
        <v>0</v>
      </c>
    </row>
    <row r="345" spans="1:10" ht="20.100000000000001" customHeight="1" x14ac:dyDescent="0.2">
      <c r="A345" s="193"/>
      <c r="B345" s="193"/>
      <c r="C345" s="193"/>
      <c r="D345" s="193"/>
      <c r="E345" s="193"/>
      <c r="F345" s="193"/>
      <c r="G345" s="193" t="s">
        <v>484</v>
      </c>
      <c r="H345" s="193"/>
      <c r="I345" s="193"/>
      <c r="J345" s="233">
        <v>1</v>
      </c>
    </row>
    <row r="346" spans="1:10" ht="20.100000000000001" customHeight="1" x14ac:dyDescent="0.2">
      <c r="A346" s="193"/>
      <c r="B346" s="193"/>
      <c r="C346" s="193"/>
      <c r="D346" s="193"/>
      <c r="E346" s="193"/>
      <c r="F346" s="193"/>
      <c r="G346" s="193" t="s">
        <v>485</v>
      </c>
      <c r="H346" s="193"/>
      <c r="I346" s="193"/>
      <c r="J346" s="233">
        <v>31.234500000000001</v>
      </c>
    </row>
    <row r="347" spans="1:10" ht="20.100000000000001" customHeight="1" x14ac:dyDescent="0.2">
      <c r="A347" s="199" t="s">
        <v>505</v>
      </c>
      <c r="B347" s="189" t="s">
        <v>187</v>
      </c>
      <c r="C347" s="199" t="s">
        <v>155</v>
      </c>
      <c r="D347" s="199" t="s">
        <v>370</v>
      </c>
      <c r="E347" s="189" t="s">
        <v>78</v>
      </c>
      <c r="F347" s="189" t="s">
        <v>77</v>
      </c>
      <c r="G347" s="234" t="s">
        <v>488</v>
      </c>
      <c r="H347" s="234"/>
      <c r="I347" s="234"/>
      <c r="J347" s="189" t="s">
        <v>489</v>
      </c>
    </row>
    <row r="348" spans="1:10" ht="24" customHeight="1" x14ac:dyDescent="0.2">
      <c r="A348" s="225" t="s">
        <v>367</v>
      </c>
      <c r="B348" s="226" t="s">
        <v>266</v>
      </c>
      <c r="C348" s="225" t="s">
        <v>534</v>
      </c>
      <c r="D348" s="225" t="s">
        <v>535</v>
      </c>
      <c r="E348" s="229">
        <v>1.41</v>
      </c>
      <c r="F348" s="228" t="s">
        <v>82</v>
      </c>
      <c r="G348" s="238">
        <v>100.8398</v>
      </c>
      <c r="H348" s="238"/>
      <c r="I348" s="227"/>
      <c r="J348" s="237">
        <v>142.1841</v>
      </c>
    </row>
    <row r="349" spans="1:10" ht="20.100000000000001" customHeight="1" x14ac:dyDescent="0.2">
      <c r="A349" s="193"/>
      <c r="B349" s="193"/>
      <c r="C349" s="193"/>
      <c r="D349" s="193"/>
      <c r="E349" s="193"/>
      <c r="F349" s="193"/>
      <c r="G349" s="193" t="s">
        <v>508</v>
      </c>
      <c r="H349" s="193"/>
      <c r="I349" s="193"/>
      <c r="J349" s="233">
        <v>142.1841</v>
      </c>
    </row>
    <row r="350" spans="1:10" ht="20.100000000000001" customHeight="1" x14ac:dyDescent="0.2">
      <c r="A350" s="199" t="s">
        <v>486</v>
      </c>
      <c r="B350" s="189" t="s">
        <v>187</v>
      </c>
      <c r="C350" s="199" t="s">
        <v>155</v>
      </c>
      <c r="D350" s="199" t="s">
        <v>487</v>
      </c>
      <c r="E350" s="189" t="s">
        <v>78</v>
      </c>
      <c r="F350" s="189" t="s">
        <v>77</v>
      </c>
      <c r="G350" s="234" t="s">
        <v>488</v>
      </c>
      <c r="H350" s="234"/>
      <c r="I350" s="234"/>
      <c r="J350" s="189" t="s">
        <v>489</v>
      </c>
    </row>
    <row r="351" spans="1:10" ht="24" customHeight="1" x14ac:dyDescent="0.2">
      <c r="A351" s="213" t="s">
        <v>490</v>
      </c>
      <c r="B351" s="214" t="s">
        <v>266</v>
      </c>
      <c r="C351" s="213">
        <v>1107892</v>
      </c>
      <c r="D351" s="213" t="s">
        <v>493</v>
      </c>
      <c r="E351" s="217">
        <v>1.83</v>
      </c>
      <c r="F351" s="216" t="s">
        <v>82</v>
      </c>
      <c r="G351" s="235">
        <v>354.05</v>
      </c>
      <c r="H351" s="235"/>
      <c r="I351" s="215"/>
      <c r="J351" s="236">
        <v>647.91150000000005</v>
      </c>
    </row>
    <row r="352" spans="1:10" ht="24" customHeight="1" x14ac:dyDescent="0.2">
      <c r="A352" s="213" t="s">
        <v>490</v>
      </c>
      <c r="B352" s="214" t="s">
        <v>266</v>
      </c>
      <c r="C352" s="213">
        <v>4805751</v>
      </c>
      <c r="D352" s="213" t="s">
        <v>536</v>
      </c>
      <c r="E352" s="217">
        <v>6.18</v>
      </c>
      <c r="F352" s="216" t="s">
        <v>82</v>
      </c>
      <c r="G352" s="235">
        <v>43.11</v>
      </c>
      <c r="H352" s="235"/>
      <c r="I352" s="215"/>
      <c r="J352" s="236">
        <v>266.41980000000001</v>
      </c>
    </row>
    <row r="353" spans="1:10" ht="36" customHeight="1" x14ac:dyDescent="0.2">
      <c r="A353" s="213" t="s">
        <v>490</v>
      </c>
      <c r="B353" s="214" t="s">
        <v>266</v>
      </c>
      <c r="C353" s="213">
        <v>3103302</v>
      </c>
      <c r="D353" s="213" t="s">
        <v>494</v>
      </c>
      <c r="E353" s="217">
        <v>9.65</v>
      </c>
      <c r="F353" s="216" t="s">
        <v>80</v>
      </c>
      <c r="G353" s="235">
        <v>57.72</v>
      </c>
      <c r="H353" s="235"/>
      <c r="I353" s="215"/>
      <c r="J353" s="236">
        <v>556.99800000000005</v>
      </c>
    </row>
    <row r="354" spans="1:10" ht="20.100000000000001" customHeight="1" x14ac:dyDescent="0.2">
      <c r="A354" s="193"/>
      <c r="B354" s="193"/>
      <c r="C354" s="193"/>
      <c r="D354" s="193"/>
      <c r="E354" s="193"/>
      <c r="F354" s="193"/>
      <c r="G354" s="193" t="s">
        <v>495</v>
      </c>
      <c r="H354" s="193"/>
      <c r="I354" s="193"/>
      <c r="J354" s="233">
        <v>1471.3293000000001</v>
      </c>
    </row>
    <row r="355" spans="1:10" ht="20.100000000000001" customHeight="1" x14ac:dyDescent="0.2">
      <c r="A355" s="199" t="s">
        <v>513</v>
      </c>
      <c r="B355" s="189" t="s">
        <v>187</v>
      </c>
      <c r="C355" s="199" t="s">
        <v>367</v>
      </c>
      <c r="D355" s="199" t="s">
        <v>514</v>
      </c>
      <c r="E355" s="189" t="s">
        <v>155</v>
      </c>
      <c r="F355" s="189" t="s">
        <v>78</v>
      </c>
      <c r="G355" s="201" t="s">
        <v>77</v>
      </c>
      <c r="H355" s="234" t="s">
        <v>488</v>
      </c>
      <c r="I355" s="234"/>
      <c r="J355" s="189" t="s">
        <v>489</v>
      </c>
    </row>
    <row r="356" spans="1:10" ht="36" customHeight="1" x14ac:dyDescent="0.2">
      <c r="A356" s="213" t="s">
        <v>515</v>
      </c>
      <c r="B356" s="214" t="s">
        <v>266</v>
      </c>
      <c r="C356" s="213" t="s">
        <v>534</v>
      </c>
      <c r="D356" s="213" t="s">
        <v>537</v>
      </c>
      <c r="E356" s="214">
        <v>5914647</v>
      </c>
      <c r="F356" s="217">
        <v>2.1150000000000002</v>
      </c>
      <c r="G356" s="216" t="s">
        <v>517</v>
      </c>
      <c r="H356" s="235">
        <v>0.98</v>
      </c>
      <c r="I356" s="215"/>
      <c r="J356" s="236">
        <v>2.0727000000000002</v>
      </c>
    </row>
    <row r="357" spans="1:10" ht="20.100000000000001" customHeight="1" x14ac:dyDescent="0.2">
      <c r="A357" s="193"/>
      <c r="B357" s="193"/>
      <c r="C357" s="193"/>
      <c r="D357" s="193"/>
      <c r="E357" s="193"/>
      <c r="F357" s="193"/>
      <c r="G357" s="193" t="s">
        <v>518</v>
      </c>
      <c r="H357" s="193"/>
      <c r="I357" s="193"/>
      <c r="J357" s="233">
        <v>2.0727000000000002</v>
      </c>
    </row>
    <row r="358" spans="1:10" ht="20.100000000000001" customHeight="1" x14ac:dyDescent="0.2">
      <c r="A358" s="199" t="s">
        <v>519</v>
      </c>
      <c r="B358" s="189" t="s">
        <v>187</v>
      </c>
      <c r="C358" s="199" t="s">
        <v>367</v>
      </c>
      <c r="D358" s="199" t="s">
        <v>520</v>
      </c>
      <c r="E358" s="189" t="s">
        <v>78</v>
      </c>
      <c r="F358" s="189" t="s">
        <v>77</v>
      </c>
      <c r="G358" s="239" t="s">
        <v>521</v>
      </c>
      <c r="H358" s="234"/>
      <c r="I358" s="234"/>
      <c r="J358" s="189" t="s">
        <v>489</v>
      </c>
    </row>
    <row r="359" spans="1:10" ht="20.100000000000001" customHeight="1" x14ac:dyDescent="0.2">
      <c r="A359" s="201"/>
      <c r="B359" s="201"/>
      <c r="C359" s="201"/>
      <c r="D359" s="201"/>
      <c r="E359" s="201"/>
      <c r="F359" s="201"/>
      <c r="G359" s="201" t="s">
        <v>522</v>
      </c>
      <c r="H359" s="201" t="s">
        <v>523</v>
      </c>
      <c r="I359" s="201" t="s">
        <v>524</v>
      </c>
      <c r="J359" s="201"/>
    </row>
    <row r="360" spans="1:10" ht="50.1" customHeight="1" x14ac:dyDescent="0.2">
      <c r="A360" s="213" t="s">
        <v>520</v>
      </c>
      <c r="B360" s="214" t="s">
        <v>266</v>
      </c>
      <c r="C360" s="213" t="s">
        <v>534</v>
      </c>
      <c r="D360" s="213" t="s">
        <v>538</v>
      </c>
      <c r="E360" s="217">
        <v>2.1150000000000002</v>
      </c>
      <c r="F360" s="216" t="s">
        <v>526</v>
      </c>
      <c r="G360" s="214" t="s">
        <v>539</v>
      </c>
      <c r="H360" s="214" t="s">
        <v>540</v>
      </c>
      <c r="I360" s="214" t="s">
        <v>541</v>
      </c>
      <c r="J360" s="236">
        <v>0</v>
      </c>
    </row>
    <row r="361" spans="1:10" ht="20.100000000000001" customHeight="1" x14ac:dyDescent="0.2">
      <c r="A361" s="193"/>
      <c r="B361" s="193"/>
      <c r="C361" s="193"/>
      <c r="D361" s="193"/>
      <c r="E361" s="193"/>
      <c r="F361" s="193"/>
      <c r="G361" s="193" t="s">
        <v>518</v>
      </c>
      <c r="H361" s="193"/>
      <c r="I361" s="193"/>
      <c r="J361" s="233">
        <v>2.0727000000000002</v>
      </c>
    </row>
    <row r="362" spans="1:10" x14ac:dyDescent="0.2">
      <c r="A362" s="219"/>
      <c r="B362" s="219"/>
      <c r="C362" s="219"/>
      <c r="D362" s="219"/>
      <c r="E362" s="219" t="s">
        <v>353</v>
      </c>
      <c r="F362" s="220">
        <v>723.01122459999999</v>
      </c>
      <c r="G362" s="219" t="s">
        <v>354</v>
      </c>
      <c r="H362" s="220">
        <v>0</v>
      </c>
      <c r="I362" s="219" t="s">
        <v>355</v>
      </c>
      <c r="J362" s="220">
        <v>723.01122459999999</v>
      </c>
    </row>
    <row r="363" spans="1:10" x14ac:dyDescent="0.2">
      <c r="A363" s="219"/>
      <c r="B363" s="219"/>
      <c r="C363" s="219"/>
      <c r="D363" s="219"/>
      <c r="E363" s="219" t="s">
        <v>356</v>
      </c>
      <c r="F363" s="220">
        <v>376.79</v>
      </c>
      <c r="G363" s="219"/>
      <c r="H363" s="221" t="s">
        <v>357</v>
      </c>
      <c r="I363" s="221"/>
      <c r="J363" s="220">
        <v>2023.61</v>
      </c>
    </row>
    <row r="364" spans="1:10" ht="30" customHeight="1" thickBot="1" x14ac:dyDescent="0.25">
      <c r="A364" s="195"/>
      <c r="B364" s="195"/>
      <c r="C364" s="195"/>
      <c r="D364" s="195"/>
      <c r="E364" s="195"/>
      <c r="F364" s="195"/>
      <c r="G364" s="195" t="s">
        <v>358</v>
      </c>
      <c r="H364" s="222">
        <v>3</v>
      </c>
      <c r="I364" s="195" t="s">
        <v>359</v>
      </c>
      <c r="J364" s="223">
        <v>6070.83</v>
      </c>
    </row>
    <row r="365" spans="1:10" ht="0.95" customHeight="1" thickTop="1" x14ac:dyDescent="0.2">
      <c r="A365" s="224"/>
      <c r="B365" s="224"/>
      <c r="C365" s="224"/>
      <c r="D365" s="224"/>
      <c r="E365" s="224"/>
      <c r="F365" s="224"/>
      <c r="G365" s="224"/>
      <c r="H365" s="224"/>
      <c r="I365" s="224"/>
      <c r="J365" s="224"/>
    </row>
    <row r="366" spans="1:10" ht="18" customHeight="1" x14ac:dyDescent="0.2">
      <c r="A366" s="199" t="s">
        <v>278</v>
      </c>
      <c r="B366" s="189" t="s">
        <v>155</v>
      </c>
      <c r="C366" s="199" t="s">
        <v>187</v>
      </c>
      <c r="D366" s="199" t="s">
        <v>147</v>
      </c>
      <c r="E366" s="188" t="s">
        <v>343</v>
      </c>
      <c r="F366" s="188"/>
      <c r="G366" s="201" t="s">
        <v>188</v>
      </c>
      <c r="H366" s="189" t="s">
        <v>156</v>
      </c>
      <c r="I366" s="189" t="s">
        <v>189</v>
      </c>
      <c r="J366" s="189" t="s">
        <v>157</v>
      </c>
    </row>
    <row r="367" spans="1:10" ht="48" customHeight="1" x14ac:dyDescent="0.2">
      <c r="A367" s="203" t="s">
        <v>344</v>
      </c>
      <c r="B367" s="204" t="s">
        <v>279</v>
      </c>
      <c r="C367" s="203" t="s">
        <v>197</v>
      </c>
      <c r="D367" s="203" t="s">
        <v>280</v>
      </c>
      <c r="E367" s="211" t="s">
        <v>542</v>
      </c>
      <c r="F367" s="211"/>
      <c r="G367" s="205" t="s">
        <v>257</v>
      </c>
      <c r="H367" s="212">
        <v>1</v>
      </c>
      <c r="I367" s="206">
        <v>126.29</v>
      </c>
      <c r="J367" s="206">
        <v>126.29</v>
      </c>
    </row>
    <row r="368" spans="1:10" ht="36" customHeight="1" x14ac:dyDescent="0.2">
      <c r="A368" s="213" t="s">
        <v>346</v>
      </c>
      <c r="B368" s="214" t="s">
        <v>543</v>
      </c>
      <c r="C368" s="213" t="s">
        <v>197</v>
      </c>
      <c r="D368" s="213" t="s">
        <v>544</v>
      </c>
      <c r="E368" s="215" t="s">
        <v>381</v>
      </c>
      <c r="F368" s="215"/>
      <c r="G368" s="216" t="s">
        <v>382</v>
      </c>
      <c r="H368" s="217">
        <v>5.8000000000000003E-2</v>
      </c>
      <c r="I368" s="218">
        <v>190.44</v>
      </c>
      <c r="J368" s="218">
        <v>11.04</v>
      </c>
    </row>
    <row r="369" spans="1:10" ht="36" customHeight="1" x14ac:dyDescent="0.2">
      <c r="A369" s="213" t="s">
        <v>346</v>
      </c>
      <c r="B369" s="214" t="s">
        <v>545</v>
      </c>
      <c r="C369" s="213" t="s">
        <v>197</v>
      </c>
      <c r="D369" s="213" t="s">
        <v>546</v>
      </c>
      <c r="E369" s="215" t="s">
        <v>381</v>
      </c>
      <c r="F369" s="215"/>
      <c r="G369" s="216" t="s">
        <v>400</v>
      </c>
      <c r="H369" s="217">
        <v>0.122</v>
      </c>
      <c r="I369" s="218">
        <v>70.790000000000006</v>
      </c>
      <c r="J369" s="218">
        <v>8.6300000000000008</v>
      </c>
    </row>
    <row r="370" spans="1:10" ht="24" customHeight="1" x14ac:dyDescent="0.2">
      <c r="A370" s="213" t="s">
        <v>346</v>
      </c>
      <c r="B370" s="214" t="s">
        <v>547</v>
      </c>
      <c r="C370" s="213" t="s">
        <v>197</v>
      </c>
      <c r="D370" s="213" t="s">
        <v>548</v>
      </c>
      <c r="E370" s="215" t="s">
        <v>349</v>
      </c>
      <c r="F370" s="215"/>
      <c r="G370" s="216" t="s">
        <v>82</v>
      </c>
      <c r="H370" s="217">
        <v>1E-3</v>
      </c>
      <c r="I370" s="218">
        <v>581.29999999999995</v>
      </c>
      <c r="J370" s="218">
        <v>0.57999999999999996</v>
      </c>
    </row>
    <row r="371" spans="1:10" ht="24" customHeight="1" x14ac:dyDescent="0.2">
      <c r="A371" s="213" t="s">
        <v>346</v>
      </c>
      <c r="B371" s="214" t="s">
        <v>365</v>
      </c>
      <c r="C371" s="213" t="s">
        <v>197</v>
      </c>
      <c r="D371" s="213" t="s">
        <v>366</v>
      </c>
      <c r="E371" s="215" t="s">
        <v>349</v>
      </c>
      <c r="F371" s="215"/>
      <c r="G371" s="216" t="s">
        <v>350</v>
      </c>
      <c r="H371" s="217">
        <v>0.54500000000000004</v>
      </c>
      <c r="I371" s="218">
        <v>16.829999999999998</v>
      </c>
      <c r="J371" s="218">
        <v>9.17</v>
      </c>
    </row>
    <row r="372" spans="1:10" ht="24" customHeight="1" x14ac:dyDescent="0.2">
      <c r="A372" s="213" t="s">
        <v>346</v>
      </c>
      <c r="B372" s="214" t="s">
        <v>549</v>
      </c>
      <c r="C372" s="213" t="s">
        <v>197</v>
      </c>
      <c r="D372" s="213" t="s">
        <v>550</v>
      </c>
      <c r="E372" s="215" t="s">
        <v>349</v>
      </c>
      <c r="F372" s="215"/>
      <c r="G372" s="216" t="s">
        <v>350</v>
      </c>
      <c r="H372" s="217">
        <v>0.27300000000000002</v>
      </c>
      <c r="I372" s="218">
        <v>16.2</v>
      </c>
      <c r="J372" s="218">
        <v>4.42</v>
      </c>
    </row>
    <row r="373" spans="1:10" ht="36" customHeight="1" x14ac:dyDescent="0.2">
      <c r="A373" s="225" t="s">
        <v>367</v>
      </c>
      <c r="B373" s="226" t="s">
        <v>551</v>
      </c>
      <c r="C373" s="225" t="s">
        <v>197</v>
      </c>
      <c r="D373" s="225" t="s">
        <v>552</v>
      </c>
      <c r="E373" s="227" t="s">
        <v>370</v>
      </c>
      <c r="F373" s="227"/>
      <c r="G373" s="228" t="s">
        <v>257</v>
      </c>
      <c r="H373" s="229">
        <v>1.03</v>
      </c>
      <c r="I373" s="230">
        <v>89.76</v>
      </c>
      <c r="J373" s="230">
        <v>92.45</v>
      </c>
    </row>
    <row r="374" spans="1:10" x14ac:dyDescent="0.2">
      <c r="A374" s="219"/>
      <c r="B374" s="219"/>
      <c r="C374" s="219"/>
      <c r="D374" s="219"/>
      <c r="E374" s="219" t="s">
        <v>353</v>
      </c>
      <c r="F374" s="220">
        <v>12.92</v>
      </c>
      <c r="G374" s="219" t="s">
        <v>354</v>
      </c>
      <c r="H374" s="220">
        <v>0</v>
      </c>
      <c r="I374" s="219" t="s">
        <v>355</v>
      </c>
      <c r="J374" s="220">
        <v>12.92</v>
      </c>
    </row>
    <row r="375" spans="1:10" x14ac:dyDescent="0.2">
      <c r="A375" s="219"/>
      <c r="B375" s="219"/>
      <c r="C375" s="219"/>
      <c r="D375" s="219"/>
      <c r="E375" s="219" t="s">
        <v>356</v>
      </c>
      <c r="F375" s="220">
        <v>28.89</v>
      </c>
      <c r="G375" s="219"/>
      <c r="H375" s="221" t="s">
        <v>357</v>
      </c>
      <c r="I375" s="221"/>
      <c r="J375" s="220">
        <v>155.18</v>
      </c>
    </row>
    <row r="376" spans="1:10" ht="30" customHeight="1" thickBot="1" x14ac:dyDescent="0.25">
      <c r="A376" s="195"/>
      <c r="B376" s="195"/>
      <c r="C376" s="195"/>
      <c r="D376" s="195"/>
      <c r="E376" s="195"/>
      <c r="F376" s="195"/>
      <c r="G376" s="195" t="s">
        <v>358</v>
      </c>
      <c r="H376" s="222">
        <v>137</v>
      </c>
      <c r="I376" s="195" t="s">
        <v>359</v>
      </c>
      <c r="J376" s="223">
        <v>21259.66</v>
      </c>
    </row>
    <row r="377" spans="1:10" ht="0.95" customHeight="1" thickTop="1" x14ac:dyDescent="0.2">
      <c r="A377" s="224"/>
      <c r="B377" s="224"/>
      <c r="C377" s="224"/>
      <c r="D377" s="224"/>
      <c r="E377" s="224"/>
      <c r="F377" s="224"/>
      <c r="G377" s="224"/>
      <c r="H377" s="224"/>
      <c r="I377" s="224"/>
      <c r="J377" s="224"/>
    </row>
    <row r="378" spans="1:10" ht="18" customHeight="1" x14ac:dyDescent="0.2">
      <c r="A378" s="199" t="s">
        <v>281</v>
      </c>
      <c r="B378" s="189" t="s">
        <v>155</v>
      </c>
      <c r="C378" s="199" t="s">
        <v>187</v>
      </c>
      <c r="D378" s="199" t="s">
        <v>147</v>
      </c>
      <c r="E378" s="188" t="s">
        <v>343</v>
      </c>
      <c r="F378" s="188"/>
      <c r="G378" s="201" t="s">
        <v>188</v>
      </c>
      <c r="H378" s="189" t="s">
        <v>156</v>
      </c>
      <c r="I378" s="189" t="s">
        <v>189</v>
      </c>
      <c r="J378" s="189" t="s">
        <v>157</v>
      </c>
    </row>
    <row r="379" spans="1:10" ht="48" customHeight="1" x14ac:dyDescent="0.2">
      <c r="A379" s="203" t="s">
        <v>344</v>
      </c>
      <c r="B379" s="204" t="s">
        <v>282</v>
      </c>
      <c r="C379" s="203" t="s">
        <v>197</v>
      </c>
      <c r="D379" s="203" t="s">
        <v>283</v>
      </c>
      <c r="E379" s="211" t="s">
        <v>542</v>
      </c>
      <c r="F379" s="211"/>
      <c r="G379" s="205" t="s">
        <v>257</v>
      </c>
      <c r="H379" s="212">
        <v>1</v>
      </c>
      <c r="I379" s="206">
        <v>178.26</v>
      </c>
      <c r="J379" s="206">
        <v>178.26</v>
      </c>
    </row>
    <row r="380" spans="1:10" ht="36" customHeight="1" x14ac:dyDescent="0.2">
      <c r="A380" s="213" t="s">
        <v>346</v>
      </c>
      <c r="B380" s="214" t="s">
        <v>543</v>
      </c>
      <c r="C380" s="213" t="s">
        <v>197</v>
      </c>
      <c r="D380" s="213" t="s">
        <v>544</v>
      </c>
      <c r="E380" s="215" t="s">
        <v>381</v>
      </c>
      <c r="F380" s="215"/>
      <c r="G380" s="216" t="s">
        <v>382</v>
      </c>
      <c r="H380" s="217">
        <v>8.8999999999999996E-2</v>
      </c>
      <c r="I380" s="218">
        <v>190.44</v>
      </c>
      <c r="J380" s="218">
        <v>16.940000000000001</v>
      </c>
    </row>
    <row r="381" spans="1:10" ht="36" customHeight="1" x14ac:dyDescent="0.2">
      <c r="A381" s="213" t="s">
        <v>346</v>
      </c>
      <c r="B381" s="214" t="s">
        <v>545</v>
      </c>
      <c r="C381" s="213" t="s">
        <v>197</v>
      </c>
      <c r="D381" s="213" t="s">
        <v>546</v>
      </c>
      <c r="E381" s="215" t="s">
        <v>381</v>
      </c>
      <c r="F381" s="215"/>
      <c r="G381" s="216" t="s">
        <v>400</v>
      </c>
      <c r="H381" s="217">
        <v>0.188</v>
      </c>
      <c r="I381" s="218">
        <v>70.790000000000006</v>
      </c>
      <c r="J381" s="218">
        <v>13.3</v>
      </c>
    </row>
    <row r="382" spans="1:10" ht="24" customHeight="1" x14ac:dyDescent="0.2">
      <c r="A382" s="213" t="s">
        <v>346</v>
      </c>
      <c r="B382" s="214" t="s">
        <v>547</v>
      </c>
      <c r="C382" s="213" t="s">
        <v>197</v>
      </c>
      <c r="D382" s="213" t="s">
        <v>548</v>
      </c>
      <c r="E382" s="215" t="s">
        <v>349</v>
      </c>
      <c r="F382" s="215"/>
      <c r="G382" s="216" t="s">
        <v>82</v>
      </c>
      <c r="H382" s="217">
        <v>3.0000000000000001E-3</v>
      </c>
      <c r="I382" s="218">
        <v>581.29999999999995</v>
      </c>
      <c r="J382" s="218">
        <v>1.74</v>
      </c>
    </row>
    <row r="383" spans="1:10" ht="24" customHeight="1" x14ac:dyDescent="0.2">
      <c r="A383" s="213" t="s">
        <v>346</v>
      </c>
      <c r="B383" s="214" t="s">
        <v>553</v>
      </c>
      <c r="C383" s="213" t="s">
        <v>197</v>
      </c>
      <c r="D383" s="213" t="s">
        <v>554</v>
      </c>
      <c r="E383" s="215" t="s">
        <v>349</v>
      </c>
      <c r="F383" s="215"/>
      <c r="G383" s="216" t="s">
        <v>350</v>
      </c>
      <c r="H383" s="217">
        <v>0.42</v>
      </c>
      <c r="I383" s="218">
        <v>17.829999999999998</v>
      </c>
      <c r="J383" s="218">
        <v>7.48</v>
      </c>
    </row>
    <row r="384" spans="1:10" ht="24" customHeight="1" x14ac:dyDescent="0.2">
      <c r="A384" s="213" t="s">
        <v>346</v>
      </c>
      <c r="B384" s="214" t="s">
        <v>365</v>
      </c>
      <c r="C384" s="213" t="s">
        <v>197</v>
      </c>
      <c r="D384" s="213" t="s">
        <v>366</v>
      </c>
      <c r="E384" s="215" t="s">
        <v>349</v>
      </c>
      <c r="F384" s="215"/>
      <c r="G384" s="216" t="s">
        <v>350</v>
      </c>
      <c r="H384" s="217">
        <v>0.83899999999999997</v>
      </c>
      <c r="I384" s="218">
        <v>16.829999999999998</v>
      </c>
      <c r="J384" s="218">
        <v>14.12</v>
      </c>
    </row>
    <row r="385" spans="1:10" ht="36" customHeight="1" x14ac:dyDescent="0.2">
      <c r="A385" s="225" t="s">
        <v>367</v>
      </c>
      <c r="B385" s="226" t="s">
        <v>555</v>
      </c>
      <c r="C385" s="225" t="s">
        <v>197</v>
      </c>
      <c r="D385" s="225" t="s">
        <v>556</v>
      </c>
      <c r="E385" s="227" t="s">
        <v>370</v>
      </c>
      <c r="F385" s="227"/>
      <c r="G385" s="228" t="s">
        <v>257</v>
      </c>
      <c r="H385" s="229">
        <v>1.03</v>
      </c>
      <c r="I385" s="230">
        <v>121.05</v>
      </c>
      <c r="J385" s="230">
        <v>124.68</v>
      </c>
    </row>
    <row r="386" spans="1:10" x14ac:dyDescent="0.2">
      <c r="A386" s="219"/>
      <c r="B386" s="219"/>
      <c r="C386" s="219"/>
      <c r="D386" s="219"/>
      <c r="E386" s="219" t="s">
        <v>353</v>
      </c>
      <c r="F386" s="220">
        <v>20.72</v>
      </c>
      <c r="G386" s="219" t="s">
        <v>354</v>
      </c>
      <c r="H386" s="220">
        <v>0</v>
      </c>
      <c r="I386" s="219" t="s">
        <v>355</v>
      </c>
      <c r="J386" s="220">
        <v>20.72</v>
      </c>
    </row>
    <row r="387" spans="1:10" x14ac:dyDescent="0.2">
      <c r="A387" s="219"/>
      <c r="B387" s="219"/>
      <c r="C387" s="219"/>
      <c r="D387" s="219"/>
      <c r="E387" s="219" t="s">
        <v>356</v>
      </c>
      <c r="F387" s="220">
        <v>40.78</v>
      </c>
      <c r="G387" s="219"/>
      <c r="H387" s="221" t="s">
        <v>357</v>
      </c>
      <c r="I387" s="221"/>
      <c r="J387" s="220">
        <v>219.04</v>
      </c>
    </row>
    <row r="388" spans="1:10" ht="30" customHeight="1" thickBot="1" x14ac:dyDescent="0.25">
      <c r="A388" s="195"/>
      <c r="B388" s="195"/>
      <c r="C388" s="195"/>
      <c r="D388" s="195"/>
      <c r="E388" s="195"/>
      <c r="F388" s="195"/>
      <c r="G388" s="195" t="s">
        <v>358</v>
      </c>
      <c r="H388" s="222">
        <v>596</v>
      </c>
      <c r="I388" s="195" t="s">
        <v>359</v>
      </c>
      <c r="J388" s="223">
        <v>130547.84</v>
      </c>
    </row>
    <row r="389" spans="1:10" ht="0.95" customHeight="1" thickTop="1" x14ac:dyDescent="0.2">
      <c r="A389" s="224"/>
      <c r="B389" s="224"/>
      <c r="C389" s="224"/>
      <c r="D389" s="224"/>
      <c r="E389" s="224"/>
      <c r="F389" s="224"/>
      <c r="G389" s="224"/>
      <c r="H389" s="224"/>
      <c r="I389" s="224"/>
      <c r="J389" s="224"/>
    </row>
    <row r="390" spans="1:10" ht="18" customHeight="1" x14ac:dyDescent="0.2">
      <c r="A390" s="199" t="s">
        <v>284</v>
      </c>
      <c r="B390" s="189" t="s">
        <v>155</v>
      </c>
      <c r="C390" s="199" t="s">
        <v>187</v>
      </c>
      <c r="D390" s="199" t="s">
        <v>147</v>
      </c>
      <c r="E390" s="188" t="s">
        <v>343</v>
      </c>
      <c r="F390" s="188"/>
      <c r="G390" s="201" t="s">
        <v>188</v>
      </c>
      <c r="H390" s="189" t="s">
        <v>156</v>
      </c>
      <c r="I390" s="189" t="s">
        <v>189</v>
      </c>
      <c r="J390" s="189" t="s">
        <v>157</v>
      </c>
    </row>
    <row r="391" spans="1:10" ht="48" customHeight="1" x14ac:dyDescent="0.2">
      <c r="A391" s="203" t="s">
        <v>344</v>
      </c>
      <c r="B391" s="204" t="s">
        <v>285</v>
      </c>
      <c r="C391" s="203" t="s">
        <v>197</v>
      </c>
      <c r="D391" s="203" t="s">
        <v>286</v>
      </c>
      <c r="E391" s="211" t="s">
        <v>542</v>
      </c>
      <c r="F391" s="211"/>
      <c r="G391" s="205" t="s">
        <v>257</v>
      </c>
      <c r="H391" s="212">
        <v>1</v>
      </c>
      <c r="I391" s="206">
        <v>422.01</v>
      </c>
      <c r="J391" s="206">
        <v>422.01</v>
      </c>
    </row>
    <row r="392" spans="1:10" ht="36" customHeight="1" x14ac:dyDescent="0.2">
      <c r="A392" s="213" t="s">
        <v>346</v>
      </c>
      <c r="B392" s="214" t="s">
        <v>543</v>
      </c>
      <c r="C392" s="213" t="s">
        <v>197</v>
      </c>
      <c r="D392" s="213" t="s">
        <v>544</v>
      </c>
      <c r="E392" s="215" t="s">
        <v>381</v>
      </c>
      <c r="F392" s="215"/>
      <c r="G392" s="216" t="s">
        <v>382</v>
      </c>
      <c r="H392" s="217">
        <v>0.13600000000000001</v>
      </c>
      <c r="I392" s="218">
        <v>190.44</v>
      </c>
      <c r="J392" s="218">
        <v>25.89</v>
      </c>
    </row>
    <row r="393" spans="1:10" ht="36" customHeight="1" x14ac:dyDescent="0.2">
      <c r="A393" s="213" t="s">
        <v>346</v>
      </c>
      <c r="B393" s="214" t="s">
        <v>545</v>
      </c>
      <c r="C393" s="213" t="s">
        <v>197</v>
      </c>
      <c r="D393" s="213" t="s">
        <v>546</v>
      </c>
      <c r="E393" s="215" t="s">
        <v>381</v>
      </c>
      <c r="F393" s="215"/>
      <c r="G393" s="216" t="s">
        <v>400</v>
      </c>
      <c r="H393" s="217">
        <v>0.28699999999999998</v>
      </c>
      <c r="I393" s="218">
        <v>70.790000000000006</v>
      </c>
      <c r="J393" s="218">
        <v>20.309999999999999</v>
      </c>
    </row>
    <row r="394" spans="1:10" ht="24" customHeight="1" x14ac:dyDescent="0.2">
      <c r="A394" s="213" t="s">
        <v>346</v>
      </c>
      <c r="B394" s="214" t="s">
        <v>547</v>
      </c>
      <c r="C394" s="213" t="s">
        <v>197</v>
      </c>
      <c r="D394" s="213" t="s">
        <v>548</v>
      </c>
      <c r="E394" s="215" t="s">
        <v>349</v>
      </c>
      <c r="F394" s="215"/>
      <c r="G394" s="216" t="s">
        <v>82</v>
      </c>
      <c r="H394" s="217">
        <v>1.2E-2</v>
      </c>
      <c r="I394" s="218">
        <v>581.29999999999995</v>
      </c>
      <c r="J394" s="218">
        <v>6.97</v>
      </c>
    </row>
    <row r="395" spans="1:10" ht="24" customHeight="1" x14ac:dyDescent="0.2">
      <c r="A395" s="213" t="s">
        <v>346</v>
      </c>
      <c r="B395" s="214" t="s">
        <v>553</v>
      </c>
      <c r="C395" s="213" t="s">
        <v>197</v>
      </c>
      <c r="D395" s="213" t="s">
        <v>554</v>
      </c>
      <c r="E395" s="215" t="s">
        <v>349</v>
      </c>
      <c r="F395" s="215"/>
      <c r="G395" s="216" t="s">
        <v>350</v>
      </c>
      <c r="H395" s="217">
        <v>0.64</v>
      </c>
      <c r="I395" s="218">
        <v>17.829999999999998</v>
      </c>
      <c r="J395" s="218">
        <v>11.41</v>
      </c>
    </row>
    <row r="396" spans="1:10" ht="24" customHeight="1" x14ac:dyDescent="0.2">
      <c r="A396" s="213" t="s">
        <v>346</v>
      </c>
      <c r="B396" s="214" t="s">
        <v>365</v>
      </c>
      <c r="C396" s="213" t="s">
        <v>197</v>
      </c>
      <c r="D396" s="213" t="s">
        <v>366</v>
      </c>
      <c r="E396" s="215" t="s">
        <v>349</v>
      </c>
      <c r="F396" s="215"/>
      <c r="G396" s="216" t="s">
        <v>350</v>
      </c>
      <c r="H396" s="217">
        <v>1.28</v>
      </c>
      <c r="I396" s="218">
        <v>16.829999999999998</v>
      </c>
      <c r="J396" s="218">
        <v>21.54</v>
      </c>
    </row>
    <row r="397" spans="1:10" ht="36" customHeight="1" x14ac:dyDescent="0.2">
      <c r="A397" s="225" t="s">
        <v>367</v>
      </c>
      <c r="B397" s="226" t="s">
        <v>557</v>
      </c>
      <c r="C397" s="225" t="s">
        <v>197</v>
      </c>
      <c r="D397" s="225" t="s">
        <v>558</v>
      </c>
      <c r="E397" s="227" t="s">
        <v>370</v>
      </c>
      <c r="F397" s="227"/>
      <c r="G397" s="228" t="s">
        <v>257</v>
      </c>
      <c r="H397" s="229">
        <v>1.03</v>
      </c>
      <c r="I397" s="230">
        <v>326.11</v>
      </c>
      <c r="J397" s="230">
        <v>335.89</v>
      </c>
    </row>
    <row r="398" spans="1:10" x14ac:dyDescent="0.2">
      <c r="A398" s="219"/>
      <c r="B398" s="219"/>
      <c r="C398" s="219"/>
      <c r="D398" s="219"/>
      <c r="E398" s="219" t="s">
        <v>353</v>
      </c>
      <c r="F398" s="220">
        <v>32.39</v>
      </c>
      <c r="G398" s="219" t="s">
        <v>354</v>
      </c>
      <c r="H398" s="220">
        <v>0</v>
      </c>
      <c r="I398" s="219" t="s">
        <v>355</v>
      </c>
      <c r="J398" s="220">
        <v>32.39</v>
      </c>
    </row>
    <row r="399" spans="1:10" x14ac:dyDescent="0.2">
      <c r="A399" s="219"/>
      <c r="B399" s="219"/>
      <c r="C399" s="219"/>
      <c r="D399" s="219"/>
      <c r="E399" s="219" t="s">
        <v>356</v>
      </c>
      <c r="F399" s="220">
        <v>96.55</v>
      </c>
      <c r="G399" s="219"/>
      <c r="H399" s="221" t="s">
        <v>357</v>
      </c>
      <c r="I399" s="221"/>
      <c r="J399" s="220">
        <v>518.55999999999995</v>
      </c>
    </row>
    <row r="400" spans="1:10" ht="30" customHeight="1" thickBot="1" x14ac:dyDescent="0.25">
      <c r="A400" s="195"/>
      <c r="B400" s="195"/>
      <c r="C400" s="195"/>
      <c r="D400" s="195"/>
      <c r="E400" s="195"/>
      <c r="F400" s="195"/>
      <c r="G400" s="195" t="s">
        <v>358</v>
      </c>
      <c r="H400" s="222">
        <v>405</v>
      </c>
      <c r="I400" s="195" t="s">
        <v>359</v>
      </c>
      <c r="J400" s="223">
        <v>210016.8</v>
      </c>
    </row>
    <row r="401" spans="1:10" ht="0.95" customHeight="1" thickTop="1" x14ac:dyDescent="0.2">
      <c r="A401" s="224"/>
      <c r="B401" s="224"/>
      <c r="C401" s="224"/>
      <c r="D401" s="224"/>
      <c r="E401" s="224"/>
      <c r="F401" s="224"/>
      <c r="G401" s="224"/>
      <c r="H401" s="224"/>
      <c r="I401" s="224"/>
      <c r="J401" s="224"/>
    </row>
    <row r="402" spans="1:10" ht="24" customHeight="1" x14ac:dyDescent="0.2">
      <c r="A402" s="200" t="s">
        <v>178</v>
      </c>
      <c r="B402" s="200"/>
      <c r="C402" s="200"/>
      <c r="D402" s="200" t="s">
        <v>179</v>
      </c>
      <c r="E402" s="200"/>
      <c r="F402" s="190"/>
      <c r="G402" s="190"/>
      <c r="H402" s="202"/>
      <c r="I402" s="200"/>
      <c r="J402" s="191">
        <v>35451.339999999997</v>
      </c>
    </row>
    <row r="403" spans="1:10" ht="18" customHeight="1" x14ac:dyDescent="0.2">
      <c r="A403" s="199" t="s">
        <v>287</v>
      </c>
      <c r="B403" s="189" t="s">
        <v>155</v>
      </c>
      <c r="C403" s="199" t="s">
        <v>187</v>
      </c>
      <c r="D403" s="199" t="s">
        <v>147</v>
      </c>
      <c r="E403" s="188" t="s">
        <v>343</v>
      </c>
      <c r="F403" s="188"/>
      <c r="G403" s="201" t="s">
        <v>188</v>
      </c>
      <c r="H403" s="189" t="s">
        <v>156</v>
      </c>
      <c r="I403" s="189" t="s">
        <v>189</v>
      </c>
      <c r="J403" s="189" t="s">
        <v>157</v>
      </c>
    </row>
    <row r="404" spans="1:10" ht="36" customHeight="1" x14ac:dyDescent="0.2">
      <c r="A404" s="203" t="s">
        <v>344</v>
      </c>
      <c r="B404" s="204" t="s">
        <v>288</v>
      </c>
      <c r="C404" s="203" t="s">
        <v>197</v>
      </c>
      <c r="D404" s="203" t="s">
        <v>289</v>
      </c>
      <c r="E404" s="211" t="s">
        <v>405</v>
      </c>
      <c r="F404" s="211"/>
      <c r="G404" s="205" t="s">
        <v>80</v>
      </c>
      <c r="H404" s="212">
        <v>1</v>
      </c>
      <c r="I404" s="206">
        <v>13.06</v>
      </c>
      <c r="J404" s="206">
        <v>13.06</v>
      </c>
    </row>
    <row r="405" spans="1:10" ht="60" customHeight="1" x14ac:dyDescent="0.2">
      <c r="A405" s="213" t="s">
        <v>346</v>
      </c>
      <c r="B405" s="214" t="s">
        <v>559</v>
      </c>
      <c r="C405" s="213" t="s">
        <v>197</v>
      </c>
      <c r="D405" s="213" t="s">
        <v>560</v>
      </c>
      <c r="E405" s="215" t="s">
        <v>381</v>
      </c>
      <c r="F405" s="215"/>
      <c r="G405" s="216" t="s">
        <v>382</v>
      </c>
      <c r="H405" s="217">
        <v>3.333E-3</v>
      </c>
      <c r="I405" s="218">
        <v>176.62</v>
      </c>
      <c r="J405" s="218">
        <v>0.57999999999999996</v>
      </c>
    </row>
    <row r="406" spans="1:10" ht="36" customHeight="1" x14ac:dyDescent="0.2">
      <c r="A406" s="213" t="s">
        <v>346</v>
      </c>
      <c r="B406" s="214" t="s">
        <v>561</v>
      </c>
      <c r="C406" s="213" t="s">
        <v>197</v>
      </c>
      <c r="D406" s="213" t="s">
        <v>562</v>
      </c>
      <c r="E406" s="215" t="s">
        <v>381</v>
      </c>
      <c r="F406" s="215"/>
      <c r="G406" s="216" t="s">
        <v>382</v>
      </c>
      <c r="H406" s="217">
        <v>3.333E-3</v>
      </c>
      <c r="I406" s="218">
        <v>126.67</v>
      </c>
      <c r="J406" s="218">
        <v>0.42</v>
      </c>
    </row>
    <row r="407" spans="1:10" ht="24" customHeight="1" x14ac:dyDescent="0.2">
      <c r="A407" s="213" t="s">
        <v>346</v>
      </c>
      <c r="B407" s="214" t="s">
        <v>365</v>
      </c>
      <c r="C407" s="213" t="s">
        <v>197</v>
      </c>
      <c r="D407" s="213" t="s">
        <v>366</v>
      </c>
      <c r="E407" s="215" t="s">
        <v>349</v>
      </c>
      <c r="F407" s="215"/>
      <c r="G407" s="216" t="s">
        <v>350</v>
      </c>
      <c r="H407" s="217">
        <v>3.3329999999999999E-2</v>
      </c>
      <c r="I407" s="218">
        <v>16.829999999999998</v>
      </c>
      <c r="J407" s="218">
        <v>0.56000000000000005</v>
      </c>
    </row>
    <row r="408" spans="1:10" ht="24" customHeight="1" x14ac:dyDescent="0.2">
      <c r="A408" s="225" t="s">
        <v>367</v>
      </c>
      <c r="B408" s="226" t="s">
        <v>563</v>
      </c>
      <c r="C408" s="225" t="s">
        <v>197</v>
      </c>
      <c r="D408" s="225" t="s">
        <v>564</v>
      </c>
      <c r="E408" s="227" t="s">
        <v>370</v>
      </c>
      <c r="F408" s="227"/>
      <c r="G408" s="228" t="s">
        <v>375</v>
      </c>
      <c r="H408" s="229">
        <v>0.4</v>
      </c>
      <c r="I408" s="230">
        <v>12.23</v>
      </c>
      <c r="J408" s="230">
        <v>4.8899999999999997</v>
      </c>
    </row>
    <row r="409" spans="1:10" ht="24" customHeight="1" x14ac:dyDescent="0.2">
      <c r="A409" s="225" t="s">
        <v>367</v>
      </c>
      <c r="B409" s="226" t="s">
        <v>565</v>
      </c>
      <c r="C409" s="225" t="s">
        <v>197</v>
      </c>
      <c r="D409" s="225" t="s">
        <v>566</v>
      </c>
      <c r="E409" s="227" t="s">
        <v>370</v>
      </c>
      <c r="F409" s="227"/>
      <c r="G409" s="228" t="s">
        <v>567</v>
      </c>
      <c r="H409" s="229">
        <v>0.13</v>
      </c>
      <c r="I409" s="230">
        <v>13.98</v>
      </c>
      <c r="J409" s="230">
        <v>1.81</v>
      </c>
    </row>
    <row r="410" spans="1:10" ht="24" customHeight="1" x14ac:dyDescent="0.2">
      <c r="A410" s="225" t="s">
        <v>367</v>
      </c>
      <c r="B410" s="226" t="s">
        <v>568</v>
      </c>
      <c r="C410" s="225" t="s">
        <v>197</v>
      </c>
      <c r="D410" s="225" t="s">
        <v>569</v>
      </c>
      <c r="E410" s="227" t="s">
        <v>370</v>
      </c>
      <c r="F410" s="227"/>
      <c r="G410" s="228" t="s">
        <v>567</v>
      </c>
      <c r="H410" s="229">
        <v>0.03</v>
      </c>
      <c r="I410" s="230">
        <v>15.02</v>
      </c>
      <c r="J410" s="230">
        <v>0.45</v>
      </c>
    </row>
    <row r="411" spans="1:10" ht="24" customHeight="1" x14ac:dyDescent="0.2">
      <c r="A411" s="225" t="s">
        <v>367</v>
      </c>
      <c r="B411" s="226" t="s">
        <v>570</v>
      </c>
      <c r="C411" s="225" t="s">
        <v>197</v>
      </c>
      <c r="D411" s="225" t="s">
        <v>571</v>
      </c>
      <c r="E411" s="227" t="s">
        <v>370</v>
      </c>
      <c r="F411" s="227"/>
      <c r="G411" s="228" t="s">
        <v>567</v>
      </c>
      <c r="H411" s="229">
        <v>0.6</v>
      </c>
      <c r="I411" s="230">
        <v>7.25</v>
      </c>
      <c r="J411" s="230">
        <v>4.3499999999999996</v>
      </c>
    </row>
    <row r="412" spans="1:10" x14ac:dyDescent="0.2">
      <c r="A412" s="219"/>
      <c r="B412" s="219"/>
      <c r="C412" s="219"/>
      <c r="D412" s="219"/>
      <c r="E412" s="219" t="s">
        <v>353</v>
      </c>
      <c r="F412" s="220">
        <v>0.48</v>
      </c>
      <c r="G412" s="219" t="s">
        <v>354</v>
      </c>
      <c r="H412" s="220">
        <v>0</v>
      </c>
      <c r="I412" s="219" t="s">
        <v>355</v>
      </c>
      <c r="J412" s="220">
        <v>0.48</v>
      </c>
    </row>
    <row r="413" spans="1:10" x14ac:dyDescent="0.2">
      <c r="A413" s="219"/>
      <c r="B413" s="219"/>
      <c r="C413" s="219"/>
      <c r="D413" s="219"/>
      <c r="E413" s="219" t="s">
        <v>356</v>
      </c>
      <c r="F413" s="220">
        <v>2.98</v>
      </c>
      <c r="G413" s="219"/>
      <c r="H413" s="221" t="s">
        <v>357</v>
      </c>
      <c r="I413" s="221"/>
      <c r="J413" s="220">
        <v>16.04</v>
      </c>
    </row>
    <row r="414" spans="1:10" ht="30" customHeight="1" thickBot="1" x14ac:dyDescent="0.25">
      <c r="A414" s="195"/>
      <c r="B414" s="195"/>
      <c r="C414" s="195"/>
      <c r="D414" s="195"/>
      <c r="E414" s="195"/>
      <c r="F414" s="195"/>
      <c r="G414" s="195" t="s">
        <v>358</v>
      </c>
      <c r="H414" s="222">
        <v>193.55</v>
      </c>
      <c r="I414" s="195" t="s">
        <v>359</v>
      </c>
      <c r="J414" s="223">
        <v>3104.54</v>
      </c>
    </row>
    <row r="415" spans="1:10" ht="0.95" customHeight="1" thickTop="1" x14ac:dyDescent="0.2">
      <c r="A415" s="224"/>
      <c r="B415" s="224"/>
      <c r="C415" s="224"/>
      <c r="D415" s="224"/>
      <c r="E415" s="224"/>
      <c r="F415" s="224"/>
      <c r="G415" s="224"/>
      <c r="H415" s="224"/>
      <c r="I415" s="224"/>
      <c r="J415" s="224"/>
    </row>
    <row r="416" spans="1:10" ht="18" customHeight="1" x14ac:dyDescent="0.2">
      <c r="A416" s="199" t="s">
        <v>290</v>
      </c>
      <c r="B416" s="189" t="s">
        <v>155</v>
      </c>
      <c r="C416" s="199" t="s">
        <v>187</v>
      </c>
      <c r="D416" s="199" t="s">
        <v>147</v>
      </c>
      <c r="E416" s="188" t="s">
        <v>343</v>
      </c>
      <c r="F416" s="188"/>
      <c r="G416" s="201" t="s">
        <v>188</v>
      </c>
      <c r="H416" s="189" t="s">
        <v>156</v>
      </c>
      <c r="I416" s="189" t="s">
        <v>189</v>
      </c>
      <c r="J416" s="189" t="s">
        <v>157</v>
      </c>
    </row>
    <row r="417" spans="1:10" ht="24" customHeight="1" x14ac:dyDescent="0.2">
      <c r="A417" s="203" t="s">
        <v>344</v>
      </c>
      <c r="B417" s="204" t="s">
        <v>291</v>
      </c>
      <c r="C417" s="203" t="s">
        <v>292</v>
      </c>
      <c r="D417" s="203" t="s">
        <v>293</v>
      </c>
      <c r="E417" s="211">
        <v>69</v>
      </c>
      <c r="F417" s="211"/>
      <c r="G417" s="205" t="s">
        <v>153</v>
      </c>
      <c r="H417" s="212">
        <v>1</v>
      </c>
      <c r="I417" s="206">
        <v>367.98</v>
      </c>
      <c r="J417" s="206">
        <v>367.98</v>
      </c>
    </row>
    <row r="418" spans="1:10" ht="24" customHeight="1" x14ac:dyDescent="0.2">
      <c r="A418" s="213" t="s">
        <v>346</v>
      </c>
      <c r="B418" s="214" t="s">
        <v>470</v>
      </c>
      <c r="C418" s="213" t="s">
        <v>197</v>
      </c>
      <c r="D418" s="213" t="s">
        <v>471</v>
      </c>
      <c r="E418" s="215" t="s">
        <v>349</v>
      </c>
      <c r="F418" s="215"/>
      <c r="G418" s="216" t="s">
        <v>350</v>
      </c>
      <c r="H418" s="217">
        <v>1.2749999999999999</v>
      </c>
      <c r="I418" s="218">
        <v>21.1</v>
      </c>
      <c r="J418" s="218">
        <v>26.9</v>
      </c>
    </row>
    <row r="419" spans="1:10" ht="24" customHeight="1" x14ac:dyDescent="0.2">
      <c r="A419" s="213" t="s">
        <v>346</v>
      </c>
      <c r="B419" s="214" t="s">
        <v>365</v>
      </c>
      <c r="C419" s="213" t="s">
        <v>197</v>
      </c>
      <c r="D419" s="213" t="s">
        <v>366</v>
      </c>
      <c r="E419" s="215" t="s">
        <v>349</v>
      </c>
      <c r="F419" s="215"/>
      <c r="G419" s="216" t="s">
        <v>350</v>
      </c>
      <c r="H419" s="217">
        <v>1.2749999999999999</v>
      </c>
      <c r="I419" s="218">
        <v>16.829999999999998</v>
      </c>
      <c r="J419" s="218">
        <v>21.45</v>
      </c>
    </row>
    <row r="420" spans="1:10" ht="24" customHeight="1" x14ac:dyDescent="0.2">
      <c r="A420" s="225" t="s">
        <v>367</v>
      </c>
      <c r="B420" s="226" t="s">
        <v>572</v>
      </c>
      <c r="C420" s="225" t="s">
        <v>292</v>
      </c>
      <c r="D420" s="225" t="s">
        <v>573</v>
      </c>
      <c r="E420" s="227" t="s">
        <v>370</v>
      </c>
      <c r="F420" s="227"/>
      <c r="G420" s="228" t="s">
        <v>82</v>
      </c>
      <c r="H420" s="229">
        <v>0.2</v>
      </c>
      <c r="I420" s="230">
        <v>84.59</v>
      </c>
      <c r="J420" s="230">
        <v>16.91</v>
      </c>
    </row>
    <row r="421" spans="1:10" ht="24" customHeight="1" x14ac:dyDescent="0.2">
      <c r="A421" s="225" t="s">
        <v>367</v>
      </c>
      <c r="B421" s="226" t="s">
        <v>574</v>
      </c>
      <c r="C421" s="225" t="s">
        <v>292</v>
      </c>
      <c r="D421" s="225" t="s">
        <v>575</v>
      </c>
      <c r="E421" s="227" t="s">
        <v>370</v>
      </c>
      <c r="F421" s="227"/>
      <c r="G421" s="228" t="s">
        <v>375</v>
      </c>
      <c r="H421" s="229">
        <v>70</v>
      </c>
      <c r="I421" s="230">
        <v>0.72</v>
      </c>
      <c r="J421" s="230">
        <v>50.4</v>
      </c>
    </row>
    <row r="422" spans="1:10" ht="24" customHeight="1" x14ac:dyDescent="0.2">
      <c r="A422" s="225" t="s">
        <v>367</v>
      </c>
      <c r="B422" s="226" t="s">
        <v>576</v>
      </c>
      <c r="C422" s="225" t="s">
        <v>292</v>
      </c>
      <c r="D422" s="225" t="s">
        <v>577</v>
      </c>
      <c r="E422" s="227" t="s">
        <v>370</v>
      </c>
      <c r="F422" s="227"/>
      <c r="G422" s="228" t="s">
        <v>82</v>
      </c>
      <c r="H422" s="229">
        <v>0.3</v>
      </c>
      <c r="I422" s="230">
        <v>84.4</v>
      </c>
      <c r="J422" s="230">
        <v>25.32</v>
      </c>
    </row>
    <row r="423" spans="1:10" ht="24" customHeight="1" x14ac:dyDescent="0.2">
      <c r="A423" s="225" t="s">
        <v>367</v>
      </c>
      <c r="B423" s="226" t="s">
        <v>578</v>
      </c>
      <c r="C423" s="225" t="s">
        <v>292</v>
      </c>
      <c r="D423" s="225" t="s">
        <v>579</v>
      </c>
      <c r="E423" s="227" t="s">
        <v>370</v>
      </c>
      <c r="F423" s="227"/>
      <c r="G423" s="228" t="s">
        <v>153</v>
      </c>
      <c r="H423" s="229">
        <v>1</v>
      </c>
      <c r="I423" s="230">
        <v>227</v>
      </c>
      <c r="J423" s="230">
        <v>227</v>
      </c>
    </row>
    <row r="424" spans="1:10" x14ac:dyDescent="0.2">
      <c r="A424" s="219"/>
      <c r="B424" s="219"/>
      <c r="C424" s="219"/>
      <c r="D424" s="219"/>
      <c r="E424" s="219" t="s">
        <v>353</v>
      </c>
      <c r="F424" s="220">
        <v>36.01</v>
      </c>
      <c r="G424" s="219" t="s">
        <v>354</v>
      </c>
      <c r="H424" s="220">
        <v>0</v>
      </c>
      <c r="I424" s="219" t="s">
        <v>355</v>
      </c>
      <c r="J424" s="220">
        <v>36.01</v>
      </c>
    </row>
    <row r="425" spans="1:10" x14ac:dyDescent="0.2">
      <c r="A425" s="219"/>
      <c r="B425" s="219"/>
      <c r="C425" s="219"/>
      <c r="D425" s="219"/>
      <c r="E425" s="219" t="s">
        <v>356</v>
      </c>
      <c r="F425" s="220">
        <v>84.19</v>
      </c>
      <c r="G425" s="219"/>
      <c r="H425" s="221" t="s">
        <v>357</v>
      </c>
      <c r="I425" s="221"/>
      <c r="J425" s="220">
        <v>452.17</v>
      </c>
    </row>
    <row r="426" spans="1:10" ht="30" customHeight="1" thickBot="1" x14ac:dyDescent="0.25">
      <c r="A426" s="195"/>
      <c r="B426" s="195"/>
      <c r="C426" s="195"/>
      <c r="D426" s="195"/>
      <c r="E426" s="195"/>
      <c r="F426" s="195"/>
      <c r="G426" s="195" t="s">
        <v>358</v>
      </c>
      <c r="H426" s="222">
        <v>54</v>
      </c>
      <c r="I426" s="195" t="s">
        <v>359</v>
      </c>
      <c r="J426" s="223">
        <v>24417.18</v>
      </c>
    </row>
    <row r="427" spans="1:10" ht="0.95" customHeight="1" thickTop="1" x14ac:dyDescent="0.2">
      <c r="A427" s="224"/>
      <c r="B427" s="224"/>
      <c r="C427" s="224"/>
      <c r="D427" s="224"/>
      <c r="E427" s="224"/>
      <c r="F427" s="224"/>
      <c r="G427" s="224"/>
      <c r="H427" s="224"/>
      <c r="I427" s="224"/>
      <c r="J427" s="224"/>
    </row>
    <row r="428" spans="1:10" ht="18" customHeight="1" x14ac:dyDescent="0.2">
      <c r="A428" s="199"/>
      <c r="B428" s="189" t="s">
        <v>155</v>
      </c>
      <c r="C428" s="199" t="s">
        <v>187</v>
      </c>
      <c r="D428" s="199" t="s">
        <v>147</v>
      </c>
      <c r="E428" s="188" t="s">
        <v>343</v>
      </c>
      <c r="F428" s="188"/>
      <c r="G428" s="201" t="s">
        <v>188</v>
      </c>
      <c r="H428" s="189" t="s">
        <v>156</v>
      </c>
      <c r="I428" s="189" t="s">
        <v>189</v>
      </c>
      <c r="J428" s="189" t="s">
        <v>157</v>
      </c>
    </row>
    <row r="429" spans="1:10" ht="24" customHeight="1" x14ac:dyDescent="0.2">
      <c r="A429" s="207" t="s">
        <v>367</v>
      </c>
      <c r="B429" s="208" t="s">
        <v>295</v>
      </c>
      <c r="C429" s="207" t="s">
        <v>197</v>
      </c>
      <c r="D429" s="207" t="s">
        <v>296</v>
      </c>
      <c r="E429" s="231" t="s">
        <v>370</v>
      </c>
      <c r="F429" s="231"/>
      <c r="G429" s="209" t="s">
        <v>80</v>
      </c>
      <c r="H429" s="232">
        <v>1</v>
      </c>
      <c r="I429" s="210">
        <v>519.75</v>
      </c>
      <c r="J429" s="210">
        <v>519.75</v>
      </c>
    </row>
    <row r="430" spans="1:10" x14ac:dyDescent="0.2">
      <c r="A430" s="219"/>
      <c r="B430" s="219"/>
      <c r="C430" s="219"/>
      <c r="D430" s="219"/>
      <c r="E430" s="219" t="s">
        <v>353</v>
      </c>
      <c r="F430" s="220">
        <v>0</v>
      </c>
      <c r="G430" s="219" t="s">
        <v>354</v>
      </c>
      <c r="H430" s="220">
        <v>0</v>
      </c>
      <c r="I430" s="219" t="s">
        <v>355</v>
      </c>
      <c r="J430" s="220">
        <v>0</v>
      </c>
    </row>
    <row r="431" spans="1:10" x14ac:dyDescent="0.2">
      <c r="A431" s="219"/>
      <c r="B431" s="219"/>
      <c r="C431" s="219"/>
      <c r="D431" s="219"/>
      <c r="E431" s="219" t="s">
        <v>356</v>
      </c>
      <c r="F431" s="220">
        <v>88.35</v>
      </c>
      <c r="G431" s="219"/>
      <c r="H431" s="221" t="s">
        <v>357</v>
      </c>
      <c r="I431" s="221"/>
      <c r="J431" s="220">
        <v>608.1</v>
      </c>
    </row>
    <row r="432" spans="1:10" ht="30" customHeight="1" thickBot="1" x14ac:dyDescent="0.25">
      <c r="A432" s="195"/>
      <c r="B432" s="195"/>
      <c r="C432" s="195"/>
      <c r="D432" s="195"/>
      <c r="E432" s="195"/>
      <c r="F432" s="195"/>
      <c r="G432" s="195" t="s">
        <v>358</v>
      </c>
      <c r="H432" s="222">
        <v>13.04</v>
      </c>
      <c r="I432" s="195" t="s">
        <v>359</v>
      </c>
      <c r="J432" s="223">
        <v>7929.62</v>
      </c>
    </row>
    <row r="433" spans="1:10" ht="0.95" customHeight="1" thickTop="1" x14ac:dyDescent="0.2">
      <c r="A433" s="224"/>
      <c r="B433" s="224"/>
      <c r="C433" s="224"/>
      <c r="D433" s="224"/>
      <c r="E433" s="224"/>
      <c r="F433" s="224"/>
      <c r="G433" s="224"/>
      <c r="H433" s="224"/>
      <c r="I433" s="224"/>
      <c r="J433" s="224"/>
    </row>
    <row r="434" spans="1:10" ht="24" customHeight="1" x14ac:dyDescent="0.2">
      <c r="A434" s="200" t="s">
        <v>180</v>
      </c>
      <c r="B434" s="200"/>
      <c r="C434" s="200"/>
      <c r="D434" s="200" t="s">
        <v>181</v>
      </c>
      <c r="E434" s="200"/>
      <c r="F434" s="190"/>
      <c r="G434" s="190"/>
      <c r="H434" s="202"/>
      <c r="I434" s="200"/>
      <c r="J434" s="191">
        <v>8148.18</v>
      </c>
    </row>
    <row r="435" spans="1:10" ht="18" customHeight="1" x14ac:dyDescent="0.2">
      <c r="A435" s="199" t="s">
        <v>297</v>
      </c>
      <c r="B435" s="189" t="s">
        <v>155</v>
      </c>
      <c r="C435" s="199" t="s">
        <v>187</v>
      </c>
      <c r="D435" s="199" t="s">
        <v>147</v>
      </c>
      <c r="E435" s="188" t="s">
        <v>343</v>
      </c>
      <c r="F435" s="188"/>
      <c r="G435" s="201" t="s">
        <v>188</v>
      </c>
      <c r="H435" s="189" t="s">
        <v>156</v>
      </c>
      <c r="I435" s="189" t="s">
        <v>189</v>
      </c>
      <c r="J435" s="189" t="s">
        <v>157</v>
      </c>
    </row>
    <row r="436" spans="1:10" ht="24" customHeight="1" x14ac:dyDescent="0.2">
      <c r="A436" s="203" t="s">
        <v>344</v>
      </c>
      <c r="B436" s="204" t="s">
        <v>298</v>
      </c>
      <c r="C436" s="203" t="s">
        <v>193</v>
      </c>
      <c r="D436" s="203" t="s">
        <v>152</v>
      </c>
      <c r="E436" s="211" t="s">
        <v>422</v>
      </c>
      <c r="F436" s="211"/>
      <c r="G436" s="205" t="s">
        <v>153</v>
      </c>
      <c r="H436" s="212">
        <v>1</v>
      </c>
      <c r="I436" s="206">
        <v>3315.51</v>
      </c>
      <c r="J436" s="206">
        <v>3315.51</v>
      </c>
    </row>
    <row r="437" spans="1:10" ht="24" customHeight="1" x14ac:dyDescent="0.2">
      <c r="A437" s="213" t="s">
        <v>346</v>
      </c>
      <c r="B437" s="214" t="s">
        <v>580</v>
      </c>
      <c r="C437" s="213" t="s">
        <v>197</v>
      </c>
      <c r="D437" s="213" t="s">
        <v>581</v>
      </c>
      <c r="E437" s="215" t="s">
        <v>391</v>
      </c>
      <c r="F437" s="215"/>
      <c r="G437" s="216" t="s">
        <v>243</v>
      </c>
      <c r="H437" s="217">
        <v>4196.8500000000004</v>
      </c>
      <c r="I437" s="218">
        <v>0.79</v>
      </c>
      <c r="J437" s="218">
        <v>3315.51</v>
      </c>
    </row>
    <row r="438" spans="1:10" x14ac:dyDescent="0.2">
      <c r="A438" s="219"/>
      <c r="B438" s="219"/>
      <c r="C438" s="219"/>
      <c r="D438" s="219"/>
      <c r="E438" s="219" t="s">
        <v>353</v>
      </c>
      <c r="F438" s="220">
        <v>209.84</v>
      </c>
      <c r="G438" s="219" t="s">
        <v>354</v>
      </c>
      <c r="H438" s="220">
        <v>0</v>
      </c>
      <c r="I438" s="219" t="s">
        <v>355</v>
      </c>
      <c r="J438" s="220">
        <v>209.84</v>
      </c>
    </row>
    <row r="439" spans="1:10" x14ac:dyDescent="0.2">
      <c r="A439" s="219"/>
      <c r="B439" s="219"/>
      <c r="C439" s="219"/>
      <c r="D439" s="219"/>
      <c r="E439" s="219" t="s">
        <v>356</v>
      </c>
      <c r="F439" s="220">
        <v>758.58</v>
      </c>
      <c r="G439" s="219"/>
      <c r="H439" s="221" t="s">
        <v>357</v>
      </c>
      <c r="I439" s="221"/>
      <c r="J439" s="220">
        <v>4074.09</v>
      </c>
    </row>
    <row r="440" spans="1:10" ht="30" customHeight="1" thickBot="1" x14ac:dyDescent="0.25">
      <c r="A440" s="195"/>
      <c r="B440" s="195"/>
      <c r="C440" s="195"/>
      <c r="D440" s="195"/>
      <c r="E440" s="195"/>
      <c r="F440" s="195"/>
      <c r="G440" s="195" t="s">
        <v>358</v>
      </c>
      <c r="H440" s="222">
        <v>1</v>
      </c>
      <c r="I440" s="195" t="s">
        <v>359</v>
      </c>
      <c r="J440" s="223">
        <v>4074.09</v>
      </c>
    </row>
    <row r="441" spans="1:10" ht="0.95" customHeight="1" thickTop="1" x14ac:dyDescent="0.2">
      <c r="A441" s="224"/>
      <c r="B441" s="224"/>
      <c r="C441" s="224"/>
      <c r="D441" s="224"/>
      <c r="E441" s="224"/>
      <c r="F441" s="224"/>
      <c r="G441" s="224"/>
      <c r="H441" s="224"/>
      <c r="I441" s="224"/>
      <c r="J441" s="224"/>
    </row>
    <row r="442" spans="1:10" ht="18" customHeight="1" x14ac:dyDescent="0.2">
      <c r="A442" s="199" t="s">
        <v>299</v>
      </c>
      <c r="B442" s="189" t="s">
        <v>155</v>
      </c>
      <c r="C442" s="199" t="s">
        <v>187</v>
      </c>
      <c r="D442" s="199" t="s">
        <v>147</v>
      </c>
      <c r="E442" s="188" t="s">
        <v>343</v>
      </c>
      <c r="F442" s="188"/>
      <c r="G442" s="201" t="s">
        <v>188</v>
      </c>
      <c r="H442" s="189" t="s">
        <v>156</v>
      </c>
      <c r="I442" s="189" t="s">
        <v>189</v>
      </c>
      <c r="J442" s="189" t="s">
        <v>157</v>
      </c>
    </row>
    <row r="443" spans="1:10" ht="36" customHeight="1" x14ac:dyDescent="0.2">
      <c r="A443" s="203" t="s">
        <v>344</v>
      </c>
      <c r="B443" s="204" t="s">
        <v>300</v>
      </c>
      <c r="C443" s="203" t="s">
        <v>193</v>
      </c>
      <c r="D443" s="203" t="s">
        <v>158</v>
      </c>
      <c r="E443" s="211" t="s">
        <v>422</v>
      </c>
      <c r="F443" s="211"/>
      <c r="G443" s="205" t="s">
        <v>153</v>
      </c>
      <c r="H443" s="212">
        <v>1</v>
      </c>
      <c r="I443" s="206">
        <v>3315.51</v>
      </c>
      <c r="J443" s="206">
        <v>3315.51</v>
      </c>
    </row>
    <row r="444" spans="1:10" ht="24" customHeight="1" x14ac:dyDescent="0.2">
      <c r="A444" s="213" t="s">
        <v>346</v>
      </c>
      <c r="B444" s="214" t="s">
        <v>580</v>
      </c>
      <c r="C444" s="213" t="s">
        <v>197</v>
      </c>
      <c r="D444" s="213" t="s">
        <v>581</v>
      </c>
      <c r="E444" s="215" t="s">
        <v>391</v>
      </c>
      <c r="F444" s="215"/>
      <c r="G444" s="216" t="s">
        <v>243</v>
      </c>
      <c r="H444" s="217">
        <v>4196.8500000000004</v>
      </c>
      <c r="I444" s="218">
        <v>0.79</v>
      </c>
      <c r="J444" s="218">
        <v>3315.51</v>
      </c>
    </row>
    <row r="445" spans="1:10" x14ac:dyDescent="0.2">
      <c r="A445" s="219"/>
      <c r="B445" s="219"/>
      <c r="C445" s="219"/>
      <c r="D445" s="219"/>
      <c r="E445" s="219" t="s">
        <v>353</v>
      </c>
      <c r="F445" s="220">
        <v>209.84</v>
      </c>
      <c r="G445" s="219" t="s">
        <v>354</v>
      </c>
      <c r="H445" s="220">
        <v>0</v>
      </c>
      <c r="I445" s="219" t="s">
        <v>355</v>
      </c>
      <c r="J445" s="220">
        <v>209.84</v>
      </c>
    </row>
    <row r="446" spans="1:10" x14ac:dyDescent="0.2">
      <c r="A446" s="219"/>
      <c r="B446" s="219"/>
      <c r="C446" s="219"/>
      <c r="D446" s="219"/>
      <c r="E446" s="219" t="s">
        <v>356</v>
      </c>
      <c r="F446" s="220">
        <v>758.58</v>
      </c>
      <c r="G446" s="219"/>
      <c r="H446" s="221" t="s">
        <v>357</v>
      </c>
      <c r="I446" s="221"/>
      <c r="J446" s="220">
        <v>4074.09</v>
      </c>
    </row>
    <row r="447" spans="1:10" ht="30" customHeight="1" thickBot="1" x14ac:dyDescent="0.25">
      <c r="A447" s="195"/>
      <c r="B447" s="195"/>
      <c r="C447" s="195"/>
      <c r="D447" s="195"/>
      <c r="E447" s="195"/>
      <c r="F447" s="195"/>
      <c r="G447" s="195" t="s">
        <v>358</v>
      </c>
      <c r="H447" s="222">
        <v>1</v>
      </c>
      <c r="I447" s="195" t="s">
        <v>359</v>
      </c>
      <c r="J447" s="223">
        <v>4074.09</v>
      </c>
    </row>
    <row r="448" spans="1:10" ht="0.95" customHeight="1" thickTop="1" x14ac:dyDescent="0.2">
      <c r="A448" s="224"/>
      <c r="B448" s="224"/>
      <c r="C448" s="224"/>
      <c r="D448" s="224"/>
      <c r="E448" s="224"/>
      <c r="F448" s="224"/>
      <c r="G448" s="224"/>
      <c r="H448" s="224"/>
      <c r="I448" s="224"/>
      <c r="J448" s="224"/>
    </row>
    <row r="449" spans="1:10" x14ac:dyDescent="0.2">
      <c r="A449" s="192"/>
      <c r="B449" s="192"/>
      <c r="C449" s="192"/>
      <c r="D449" s="192"/>
      <c r="E449" s="192"/>
      <c r="F449" s="192"/>
      <c r="G449" s="192"/>
      <c r="H449" s="192"/>
      <c r="I449" s="192"/>
      <c r="J449" s="192"/>
    </row>
    <row r="450" spans="1:10" x14ac:dyDescent="0.2">
      <c r="A450" s="193"/>
      <c r="B450" s="193"/>
      <c r="C450" s="193"/>
      <c r="D450" s="194"/>
      <c r="E450" s="195"/>
      <c r="F450" s="185" t="s">
        <v>182</v>
      </c>
      <c r="G450" s="193"/>
      <c r="H450" s="196">
        <v>1234891.99</v>
      </c>
      <c r="I450" s="193"/>
      <c r="J450" s="193"/>
    </row>
    <row r="451" spans="1:10" x14ac:dyDescent="0.2">
      <c r="A451" s="193"/>
      <c r="B451" s="193"/>
      <c r="C451" s="193"/>
      <c r="D451" s="194"/>
      <c r="E451" s="195"/>
      <c r="F451" s="185" t="s">
        <v>183</v>
      </c>
      <c r="G451" s="193"/>
      <c r="H451" s="196">
        <v>280144.46999999997</v>
      </c>
      <c r="I451" s="193"/>
      <c r="J451" s="193"/>
    </row>
    <row r="452" spans="1:10" x14ac:dyDescent="0.2">
      <c r="A452" s="193"/>
      <c r="B452" s="193"/>
      <c r="C452" s="193"/>
      <c r="D452" s="194"/>
      <c r="E452" s="195"/>
      <c r="F452" s="185" t="s">
        <v>184</v>
      </c>
      <c r="G452" s="193"/>
      <c r="H452" s="196">
        <v>1515036.46</v>
      </c>
      <c r="I452" s="193"/>
      <c r="J452" s="193"/>
    </row>
    <row r="453" spans="1:10" ht="60" customHeight="1" x14ac:dyDescent="0.2">
      <c r="A453" s="197"/>
      <c r="B453" s="197"/>
      <c r="C453" s="197"/>
      <c r="D453" s="197"/>
      <c r="E453" s="197"/>
      <c r="F453" s="197"/>
      <c r="G453" s="197"/>
      <c r="H453" s="197"/>
      <c r="I453" s="197"/>
      <c r="J453" s="197"/>
    </row>
    <row r="454" spans="1:10" ht="60" customHeight="1" x14ac:dyDescent="0.2">
      <c r="A454" s="197"/>
      <c r="B454" s="197"/>
      <c r="C454" s="197"/>
      <c r="D454" s="197"/>
      <c r="E454" s="197"/>
      <c r="F454" s="197"/>
      <c r="G454" s="197"/>
      <c r="H454" s="197"/>
      <c r="I454" s="197"/>
      <c r="J454" s="197"/>
    </row>
    <row r="455" spans="1:10" ht="69.95" customHeight="1" x14ac:dyDescent="0.2">
      <c r="A455" s="198" t="s">
        <v>185</v>
      </c>
      <c r="B455" s="187"/>
      <c r="C455" s="187"/>
      <c r="D455" s="187"/>
      <c r="E455" s="187"/>
      <c r="F455" s="187"/>
      <c r="G455" s="187"/>
      <c r="H455" s="187"/>
      <c r="I455" s="187"/>
      <c r="J455" s="187"/>
    </row>
  </sheetData>
  <mergeCells count="391">
    <mergeCell ref="A455:J455"/>
    <mergeCell ref="A451:C451"/>
    <mergeCell ref="F451:G451"/>
    <mergeCell ref="H451:J451"/>
    <mergeCell ref="A452:C452"/>
    <mergeCell ref="F452:G452"/>
    <mergeCell ref="H452:J452"/>
    <mergeCell ref="H439:I439"/>
    <mergeCell ref="E442:F442"/>
    <mergeCell ref="E443:F443"/>
    <mergeCell ref="E444:F444"/>
    <mergeCell ref="H446:I446"/>
    <mergeCell ref="A450:C450"/>
    <mergeCell ref="F450:G450"/>
    <mergeCell ref="H450:J450"/>
    <mergeCell ref="E429:F429"/>
    <mergeCell ref="H431:I431"/>
    <mergeCell ref="F434:G434"/>
    <mergeCell ref="E435:F435"/>
    <mergeCell ref="E436:F436"/>
    <mergeCell ref="E437:F437"/>
    <mergeCell ref="E420:F420"/>
    <mergeCell ref="E421:F421"/>
    <mergeCell ref="E422:F422"/>
    <mergeCell ref="E423:F423"/>
    <mergeCell ref="H425:I425"/>
    <mergeCell ref="E428:F428"/>
    <mergeCell ref="E411:F411"/>
    <mergeCell ref="H413:I413"/>
    <mergeCell ref="E416:F416"/>
    <mergeCell ref="E417:F417"/>
    <mergeCell ref="E418:F418"/>
    <mergeCell ref="E419:F419"/>
    <mergeCell ref="E405:F405"/>
    <mergeCell ref="E406:F406"/>
    <mergeCell ref="E407:F407"/>
    <mergeCell ref="E408:F408"/>
    <mergeCell ref="E409:F409"/>
    <mergeCell ref="E410:F410"/>
    <mergeCell ref="E396:F396"/>
    <mergeCell ref="E397:F397"/>
    <mergeCell ref="H399:I399"/>
    <mergeCell ref="F402:G402"/>
    <mergeCell ref="E403:F403"/>
    <mergeCell ref="E404:F404"/>
    <mergeCell ref="E390:F390"/>
    <mergeCell ref="E391:F391"/>
    <mergeCell ref="E392:F392"/>
    <mergeCell ref="E393:F393"/>
    <mergeCell ref="E394:F394"/>
    <mergeCell ref="E395:F395"/>
    <mergeCell ref="E381:F381"/>
    <mergeCell ref="E382:F382"/>
    <mergeCell ref="E383:F383"/>
    <mergeCell ref="E384:F384"/>
    <mergeCell ref="E385:F385"/>
    <mergeCell ref="H387:I387"/>
    <mergeCell ref="E372:F372"/>
    <mergeCell ref="E373:F373"/>
    <mergeCell ref="H375:I375"/>
    <mergeCell ref="E378:F378"/>
    <mergeCell ref="E379:F379"/>
    <mergeCell ref="E380:F380"/>
    <mergeCell ref="E366:F366"/>
    <mergeCell ref="E367:F367"/>
    <mergeCell ref="E368:F368"/>
    <mergeCell ref="E369:F369"/>
    <mergeCell ref="E370:F370"/>
    <mergeCell ref="E371:F371"/>
    <mergeCell ref="A357:F357"/>
    <mergeCell ref="G357:I357"/>
    <mergeCell ref="G358:I358"/>
    <mergeCell ref="A361:F361"/>
    <mergeCell ref="G361:I361"/>
    <mergeCell ref="H363:I363"/>
    <mergeCell ref="G352:I352"/>
    <mergeCell ref="G353:I353"/>
    <mergeCell ref="A354:F354"/>
    <mergeCell ref="G354:I354"/>
    <mergeCell ref="H355:I355"/>
    <mergeCell ref="H356:I356"/>
    <mergeCell ref="G347:I347"/>
    <mergeCell ref="G348:I348"/>
    <mergeCell ref="A349:F349"/>
    <mergeCell ref="G349:I349"/>
    <mergeCell ref="G350:I350"/>
    <mergeCell ref="G351:I351"/>
    <mergeCell ref="A344:F344"/>
    <mergeCell ref="G344:I344"/>
    <mergeCell ref="A345:F345"/>
    <mergeCell ref="G345:I345"/>
    <mergeCell ref="A346:F346"/>
    <mergeCell ref="G346:I346"/>
    <mergeCell ref="A341:F341"/>
    <mergeCell ref="G341:I341"/>
    <mergeCell ref="A342:F342"/>
    <mergeCell ref="G342:I342"/>
    <mergeCell ref="A343:F343"/>
    <mergeCell ref="G343:I343"/>
    <mergeCell ref="H333:I333"/>
    <mergeCell ref="E336:F336"/>
    <mergeCell ref="E337:F337"/>
    <mergeCell ref="F338:I338"/>
    <mergeCell ref="A340:F340"/>
    <mergeCell ref="G340:I340"/>
    <mergeCell ref="H325:I325"/>
    <mergeCell ref="H326:I326"/>
    <mergeCell ref="A327:F327"/>
    <mergeCell ref="G327:I327"/>
    <mergeCell ref="G328:I328"/>
    <mergeCell ref="A331:F331"/>
    <mergeCell ref="G331:I331"/>
    <mergeCell ref="G319:I319"/>
    <mergeCell ref="G320:I320"/>
    <mergeCell ref="G321:I321"/>
    <mergeCell ref="G322:I322"/>
    <mergeCell ref="G323:I323"/>
    <mergeCell ref="A324:F324"/>
    <mergeCell ref="G324:I324"/>
    <mergeCell ref="G314:I314"/>
    <mergeCell ref="G315:I315"/>
    <mergeCell ref="A316:F316"/>
    <mergeCell ref="G316:I316"/>
    <mergeCell ref="G317:I317"/>
    <mergeCell ref="G318:I318"/>
    <mergeCell ref="A311:F311"/>
    <mergeCell ref="G311:I311"/>
    <mergeCell ref="A312:F312"/>
    <mergeCell ref="G312:I312"/>
    <mergeCell ref="A313:F313"/>
    <mergeCell ref="G313:I313"/>
    <mergeCell ref="A308:F308"/>
    <mergeCell ref="G308:I308"/>
    <mergeCell ref="A309:F309"/>
    <mergeCell ref="G309:I309"/>
    <mergeCell ref="A310:F310"/>
    <mergeCell ref="G310:I310"/>
    <mergeCell ref="H300:I300"/>
    <mergeCell ref="E303:F303"/>
    <mergeCell ref="E304:F304"/>
    <mergeCell ref="F305:I305"/>
    <mergeCell ref="A307:F307"/>
    <mergeCell ref="G307:I307"/>
    <mergeCell ref="H293:I293"/>
    <mergeCell ref="A294:F294"/>
    <mergeCell ref="G294:I294"/>
    <mergeCell ref="G295:I295"/>
    <mergeCell ref="A298:F298"/>
    <mergeCell ref="G298:I298"/>
    <mergeCell ref="G288:I288"/>
    <mergeCell ref="G289:I289"/>
    <mergeCell ref="G290:I290"/>
    <mergeCell ref="A291:F291"/>
    <mergeCell ref="G291:I291"/>
    <mergeCell ref="H292:I292"/>
    <mergeCell ref="A283:F283"/>
    <mergeCell ref="G283:I283"/>
    <mergeCell ref="G284:I284"/>
    <mergeCell ref="G285:I285"/>
    <mergeCell ref="G286:I286"/>
    <mergeCell ref="G287:I287"/>
    <mergeCell ref="A279:F279"/>
    <mergeCell ref="G279:I279"/>
    <mergeCell ref="A280:F280"/>
    <mergeCell ref="G280:I280"/>
    <mergeCell ref="G281:I281"/>
    <mergeCell ref="G282:I282"/>
    <mergeCell ref="A276:F276"/>
    <mergeCell ref="G276:I276"/>
    <mergeCell ref="A277:F277"/>
    <mergeCell ref="G277:I277"/>
    <mergeCell ref="A278:F278"/>
    <mergeCell ref="G278:I278"/>
    <mergeCell ref="E270:F270"/>
    <mergeCell ref="F271:I271"/>
    <mergeCell ref="A274:F274"/>
    <mergeCell ref="G274:I274"/>
    <mergeCell ref="A275:F275"/>
    <mergeCell ref="G275:I275"/>
    <mergeCell ref="G262:I262"/>
    <mergeCell ref="G263:I263"/>
    <mergeCell ref="A264:F264"/>
    <mergeCell ref="G264:I264"/>
    <mergeCell ref="H266:I266"/>
    <mergeCell ref="E269:F269"/>
    <mergeCell ref="A258:F258"/>
    <mergeCell ref="G258:I258"/>
    <mergeCell ref="A259:F259"/>
    <mergeCell ref="G259:I259"/>
    <mergeCell ref="G260:I260"/>
    <mergeCell ref="G261:I261"/>
    <mergeCell ref="A255:F255"/>
    <mergeCell ref="G255:I255"/>
    <mergeCell ref="A256:F256"/>
    <mergeCell ref="G256:I256"/>
    <mergeCell ref="A257:F257"/>
    <mergeCell ref="G257:I257"/>
    <mergeCell ref="E246:F246"/>
    <mergeCell ref="E247:F247"/>
    <mergeCell ref="E248:F248"/>
    <mergeCell ref="H250:I250"/>
    <mergeCell ref="E253:F253"/>
    <mergeCell ref="E254:F254"/>
    <mergeCell ref="E240:F240"/>
    <mergeCell ref="E241:F241"/>
    <mergeCell ref="E242:F242"/>
    <mergeCell ref="E243:F243"/>
    <mergeCell ref="E244:F244"/>
    <mergeCell ref="E245:F245"/>
    <mergeCell ref="E231:F231"/>
    <mergeCell ref="E232:F232"/>
    <mergeCell ref="E233:F233"/>
    <mergeCell ref="E234:F234"/>
    <mergeCell ref="H236:I236"/>
    <mergeCell ref="E239:F239"/>
    <mergeCell ref="E222:F222"/>
    <mergeCell ref="H224:I224"/>
    <mergeCell ref="E227:F227"/>
    <mergeCell ref="E228:F228"/>
    <mergeCell ref="E229:F229"/>
    <mergeCell ref="E230:F230"/>
    <mergeCell ref="E216:F216"/>
    <mergeCell ref="E217:F217"/>
    <mergeCell ref="E218:F218"/>
    <mergeCell ref="E219:F219"/>
    <mergeCell ref="E220:F220"/>
    <mergeCell ref="E221:F221"/>
    <mergeCell ref="E207:F207"/>
    <mergeCell ref="H209:I209"/>
    <mergeCell ref="F212:G212"/>
    <mergeCell ref="E213:F213"/>
    <mergeCell ref="E214:F214"/>
    <mergeCell ref="E215:F215"/>
    <mergeCell ref="E201:F201"/>
    <mergeCell ref="E202:F202"/>
    <mergeCell ref="E203:F203"/>
    <mergeCell ref="E204:F204"/>
    <mergeCell ref="E205:F205"/>
    <mergeCell ref="E206:F206"/>
    <mergeCell ref="E192:F192"/>
    <mergeCell ref="E193:F193"/>
    <mergeCell ref="H195:I195"/>
    <mergeCell ref="E198:F198"/>
    <mergeCell ref="E199:F199"/>
    <mergeCell ref="E200:F200"/>
    <mergeCell ref="E186:F186"/>
    <mergeCell ref="E187:F187"/>
    <mergeCell ref="E188:F188"/>
    <mergeCell ref="E189:F189"/>
    <mergeCell ref="E190:F190"/>
    <mergeCell ref="E191:F191"/>
    <mergeCell ref="E180:F180"/>
    <mergeCell ref="E181:F181"/>
    <mergeCell ref="E182:F182"/>
    <mergeCell ref="E183:F183"/>
    <mergeCell ref="E184:F184"/>
    <mergeCell ref="E185:F185"/>
    <mergeCell ref="E171:F171"/>
    <mergeCell ref="E172:F172"/>
    <mergeCell ref="E173:F173"/>
    <mergeCell ref="E174:F174"/>
    <mergeCell ref="H176:I176"/>
    <mergeCell ref="E179:F179"/>
    <mergeCell ref="E162:F162"/>
    <mergeCell ref="E163:F163"/>
    <mergeCell ref="E164:F164"/>
    <mergeCell ref="E165:F165"/>
    <mergeCell ref="H167:I167"/>
    <mergeCell ref="E170:F170"/>
    <mergeCell ref="F153:G153"/>
    <mergeCell ref="E154:F154"/>
    <mergeCell ref="E155:F155"/>
    <mergeCell ref="E156:F156"/>
    <mergeCell ref="E157:F157"/>
    <mergeCell ref="H159:I159"/>
    <mergeCell ref="E144:F144"/>
    <mergeCell ref="E145:F145"/>
    <mergeCell ref="E146:F146"/>
    <mergeCell ref="E147:F147"/>
    <mergeCell ref="E148:F148"/>
    <mergeCell ref="H150:I150"/>
    <mergeCell ref="E135:F135"/>
    <mergeCell ref="E136:F136"/>
    <mergeCell ref="E137:F137"/>
    <mergeCell ref="E138:F138"/>
    <mergeCell ref="H140:I140"/>
    <mergeCell ref="E143:F143"/>
    <mergeCell ref="E126:F126"/>
    <mergeCell ref="E127:F127"/>
    <mergeCell ref="E128:F128"/>
    <mergeCell ref="E129:F129"/>
    <mergeCell ref="E130:F130"/>
    <mergeCell ref="H132:I132"/>
    <mergeCell ref="E114:F114"/>
    <mergeCell ref="H116:I116"/>
    <mergeCell ref="E119:F119"/>
    <mergeCell ref="E120:F120"/>
    <mergeCell ref="H122:I122"/>
    <mergeCell ref="F125:G125"/>
    <mergeCell ref="H106:I106"/>
    <mergeCell ref="E109:F109"/>
    <mergeCell ref="E110:F110"/>
    <mergeCell ref="E111:F111"/>
    <mergeCell ref="E112:F112"/>
    <mergeCell ref="E113:F113"/>
    <mergeCell ref="E96:F96"/>
    <mergeCell ref="H98:I98"/>
    <mergeCell ref="E101:F101"/>
    <mergeCell ref="E102:F102"/>
    <mergeCell ref="E103:F103"/>
    <mergeCell ref="E104:F104"/>
    <mergeCell ref="E87:F87"/>
    <mergeCell ref="H89:I89"/>
    <mergeCell ref="F92:G92"/>
    <mergeCell ref="E93:F93"/>
    <mergeCell ref="E94:F94"/>
    <mergeCell ref="E95:F95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66:F66"/>
    <mergeCell ref="E67:F67"/>
    <mergeCell ref="H69:I69"/>
    <mergeCell ref="F72:G72"/>
    <mergeCell ref="E73:F73"/>
    <mergeCell ref="E74:F74"/>
    <mergeCell ref="E57:F57"/>
    <mergeCell ref="E58:F58"/>
    <mergeCell ref="H60:I60"/>
    <mergeCell ref="E63:F63"/>
    <mergeCell ref="E64:F64"/>
    <mergeCell ref="E65:F65"/>
    <mergeCell ref="E48:F48"/>
    <mergeCell ref="E49:F49"/>
    <mergeCell ref="H51:I51"/>
    <mergeCell ref="E54:F54"/>
    <mergeCell ref="E55:F55"/>
    <mergeCell ref="E56:F56"/>
    <mergeCell ref="E42:F42"/>
    <mergeCell ref="E43:F43"/>
    <mergeCell ref="E44:F44"/>
    <mergeCell ref="E45:F45"/>
    <mergeCell ref="E46:F46"/>
    <mergeCell ref="E47:F47"/>
    <mergeCell ref="E33:F33"/>
    <mergeCell ref="E34:F34"/>
    <mergeCell ref="H36:I36"/>
    <mergeCell ref="F39:G39"/>
    <mergeCell ref="F40:G40"/>
    <mergeCell ref="E41:F41"/>
    <mergeCell ref="E27:F27"/>
    <mergeCell ref="E28:F28"/>
    <mergeCell ref="E29:F29"/>
    <mergeCell ref="E30:F30"/>
    <mergeCell ref="E31:F31"/>
    <mergeCell ref="E32:F32"/>
    <mergeCell ref="E18:F18"/>
    <mergeCell ref="E19:F19"/>
    <mergeCell ref="E20:F20"/>
    <mergeCell ref="E21:F21"/>
    <mergeCell ref="E22:F22"/>
    <mergeCell ref="H24:I24"/>
    <mergeCell ref="H10:I10"/>
    <mergeCell ref="F13:G13"/>
    <mergeCell ref="E14:F14"/>
    <mergeCell ref="E15:F15"/>
    <mergeCell ref="E16:F16"/>
    <mergeCell ref="E17:F17"/>
    <mergeCell ref="A3:J3"/>
    <mergeCell ref="F4:G4"/>
    <mergeCell ref="E5:F5"/>
    <mergeCell ref="E6:F6"/>
    <mergeCell ref="E7:F7"/>
    <mergeCell ref="E8:F8"/>
    <mergeCell ref="C1:D1"/>
    <mergeCell ref="E1:F1"/>
    <mergeCell ref="G1:H1"/>
    <mergeCell ref="I1:J1"/>
    <mergeCell ref="C2:D2"/>
    <mergeCell ref="E2:F2"/>
    <mergeCell ref="G2:H2"/>
    <mergeCell ref="I2:J2"/>
  </mergeCells>
  <printOptions horizontalCentered="1"/>
  <pageMargins left="0.98425196850393704" right="0.78740157480314965" top="0.98425196850393704" bottom="0.98425196850393704" header="0.51181102362204722" footer="0.51181102362204722"/>
  <pageSetup paperSize="9" scale="43" fitToHeight="0" orientation="portrait" r:id="rId1"/>
  <headerFooter>
    <oddHeader>&amp;L &amp;CPrefeitura Municipal de Porto dos Gaúchos - MT
CNPJ: 03.204.187/0001-33 &amp;R</oddHeader>
    <oddFooter>&amp;L &amp;CPraça Leopoldina Wilke n°  - Centro - Porto dos Gaúchos / MT
(66)3526-2011 / planejamento@portodosgauchos.mt.gov.br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BDI</vt:lpstr>
      <vt:lpstr>BDI DIF</vt:lpstr>
      <vt:lpstr>MC - CUBAÇÃO</vt:lpstr>
      <vt:lpstr>MC - TRANSPORTE</vt:lpstr>
      <vt:lpstr>MC - SINALIZAÇÃO</vt:lpstr>
      <vt:lpstr>Resumo do Orçamento</vt:lpstr>
      <vt:lpstr>Orçamento Sintético</vt:lpstr>
      <vt:lpstr>Cronograma Físico-Financeiro</vt:lpstr>
      <vt:lpstr>Orçamento Analítico</vt:lpstr>
      <vt:lpstr>BDI!Area_de_impressao</vt:lpstr>
      <vt:lpstr>'BDI DIF'!Area_de_impressao</vt:lpstr>
      <vt:lpstr>'Orçamento Sintético'!Area_de_impressao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I. Castilho</dc:creator>
  <cp:lastModifiedBy>Renato I. Castilho</cp:lastModifiedBy>
  <cp:lastPrinted>2022-04-19T16:05:25Z</cp:lastPrinted>
  <dcterms:created xsi:type="dcterms:W3CDTF">2021-08-16T12:34:29Z</dcterms:created>
  <dcterms:modified xsi:type="dcterms:W3CDTF">2022-04-19T16:09:26Z</dcterms:modified>
</cp:coreProperties>
</file>