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Orçamento Sintético" r:id="rId4"/>
  </sheets>
  <definedNames>
    <definedName name="_xlnm.Print_Titles" localSheetId="0">'repeated header'!$4:$4</definedName>
  </definedName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8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1" customWidth="1" width="13.2"/>
    <col min="4" max="4" bestFit="1" customWidth="1" width="60"/>
    <col min="5" max="5" bestFit="1" customWidth="1" width="8"/>
    <col min="6" max="6" bestFit="1" customWidth="1" width="13"/>
    <col min="7" max="7" bestFit="1" customWidth="1" width="13"/>
    <col min="8" max="8" bestFit="1" customWidth="1" width="13"/>
    <col min="9" max="9" bestFit="1" customWidth="1" width="13"/>
    <col min="10" max="10" bestFit="1" customWidth="1" width="13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/>
      <c r="G1" s="3" t="inlineStr">
        <is>
          <t>B.D.I.</t>
        </is>
      </c>
      <c r="H1" s="3"/>
      <c r="I1" s="3" t="inlineStr">
        <is>
          <t>Encargos Sociais</t>
        </is>
      </c>
      <c r="J1" s="3"/>
    </row>
    <row customHeight="1" ht="80" r="2">
      <c r="A2" s="55"/>
      <c r="B2" s="55"/>
      <c r="C2" s="55"/>
      <c r="D2" s="55" t="inlineStr">
        <is>
          <t>ILUMINAÇÃO PÚBLICA DE LED NA AVENIDA GUILHERME MEYER</t>
        </is>
      </c>
      <c r="E2" s="55" t="inlineStr">
        <is>
          <t>SINAPI - 01/2022 - Mato Grosso
</t>
        </is>
      </c>
      <c r="F2" s="55"/>
      <c r="G2" s="55" t="inlineStr">
        <is>
          <t> 22,88%</t>
        </is>
      </c>
      <c r="H2" s="55"/>
      <c r="I2" s="55" t="inlineStr">
        <is>
          <t>Não Desonerado: embutido nos preços unitário dos insumos de mão de obra, de acordo com as bases.</t>
        </is>
      </c>
      <c r="J2" s="55"/>
    </row>
    <row r="3">
      <c r="A3" s="4" t="inlineStr">
        <is>
          <t>Orçamento Sintético</t>
        </is>
      </c>
    </row>
    <row customHeight="1" ht="30" r="4">
      <c r="A4" s="5" t="inlineStr">
        <is>
          <t>Item</t>
        </is>
      </c>
      <c r="B4" s="7" t="inlineStr">
        <is>
          <t>Código</t>
        </is>
      </c>
      <c r="C4" s="5" t="inlineStr">
        <is>
          <t>Banco</t>
        </is>
      </c>
      <c r="D4" s="5" t="inlineStr">
        <is>
          <t>Descrição</t>
        </is>
      </c>
      <c r="E4" s="6" t="inlineStr">
        <is>
          <t>Und</t>
        </is>
      </c>
      <c r="F4" s="7" t="inlineStr">
        <is>
          <t>Quant.</t>
        </is>
      </c>
      <c r="G4" s="7" t="inlineStr">
        <is>
          <t>Valor Unit</t>
        </is>
      </c>
      <c r="H4" s="7" t="inlineStr">
        <is>
          <t>Valor Unit com BDI</t>
        </is>
      </c>
      <c r="I4" s="7" t="inlineStr">
        <is>
          <t>Total</t>
        </is>
      </c>
      <c r="J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ADMINISTRAÇÃO LOCAL DA OBRA</t>
        </is>
      </c>
      <c r="E5" s="8"/>
      <c r="F5" s="10"/>
      <c r="G5" s="8"/>
      <c r="H5" s="8"/>
      <c r="I5" s="11" t="n">
        <v>3384.72</v>
      </c>
      <c r="J5" s="12" t="str">
        <f>i5 / 524813.99</f>
      </c>
    </row>
    <row customHeight="1" ht="24" r="6">
      <c r="A6" s="16" t="inlineStr">
        <is>
          <t> 1.1 </t>
        </is>
      </c>
      <c r="B6" s="18" t="inlineStr">
        <is>
          <t> PMPG ELE 063 </t>
        </is>
      </c>
      <c r="C6" s="16" t="inlineStr">
        <is>
          <t>Próprio</t>
        </is>
      </c>
      <c r="D6" s="16" t="inlineStr">
        <is>
          <t>ADMINISTRAÇÃO LOCAL</t>
        </is>
      </c>
      <c r="E6" s="17" t="inlineStr">
        <is>
          <t>UN</t>
        </is>
      </c>
      <c r="F6" s="18" t="n">
        <v>1.0</v>
      </c>
      <c r="G6" s="19" t="n">
        <v>2754.5</v>
      </c>
      <c r="H6" s="19" t="str">
        <f>TRUNC(G6 * (1 + 22.88 / 100), 2)</f>
      </c>
      <c r="I6" s="19" t="str">
        <f>TRUNC(F6 * h6, 2)</f>
      </c>
      <c r="J6" s="20" t="str">
        <f>i6 / 524813.99</f>
      </c>
    </row>
    <row customHeight="1" ht="24" r="7">
      <c r="A7" s="8" t="inlineStr">
        <is>
          <t> 2 </t>
        </is>
      </c>
      <c r="B7" s="8"/>
      <c r="C7" s="8"/>
      <c r="D7" s="8" t="inlineStr">
        <is>
          <t>SERVIÇOS PRELIMINARES</t>
        </is>
      </c>
      <c r="E7" s="8"/>
      <c r="F7" s="10"/>
      <c r="G7" s="8"/>
      <c r="H7" s="8"/>
      <c r="I7" s="11" t="n">
        <v>16958.68</v>
      </c>
      <c r="J7" s="12" t="str">
        <f>i7 / 524813.99</f>
      </c>
    </row>
    <row customHeight="1" ht="24" r="8">
      <c r="A8" s="16" t="inlineStr">
        <is>
          <t> 2.1 </t>
        </is>
      </c>
      <c r="B8" s="18" t="inlineStr">
        <is>
          <t> 74209/001 </t>
        </is>
      </c>
      <c r="C8" s="16" t="inlineStr">
        <is>
          <t>SINAPI</t>
        </is>
      </c>
      <c r="D8" s="16" t="inlineStr">
        <is>
          <t>PLACA DE OBRA EM CHAPA DE ACO GALVANIZADO</t>
        </is>
      </c>
      <c r="E8" s="17" t="inlineStr">
        <is>
          <t>m²</t>
        </is>
      </c>
      <c r="F8" s="18" t="n">
        <v>4.0</v>
      </c>
      <c r="G8" s="19" t="n">
        <v>327.23</v>
      </c>
      <c r="H8" s="19" t="str">
        <f>TRUNC(G8 * (1 + 22.88 / 100), 2)</f>
      </c>
      <c r="I8" s="19" t="str">
        <f>TRUNC(F8 * h8, 2)</f>
      </c>
      <c r="J8" s="20" t="str">
        <f>i8 / 524813.99</f>
      </c>
    </row>
    <row customHeight="1" ht="48" r="9">
      <c r="A9" s="16" t="inlineStr">
        <is>
          <t> 2.2 </t>
        </is>
      </c>
      <c r="B9" s="18" t="inlineStr">
        <is>
          <t> PMPG ELE 062 </t>
        </is>
      </c>
      <c r="C9" s="16" t="inlineStr">
        <is>
          <t>Próprio</t>
        </is>
      </c>
      <c r="D9" s="16" t="inlineStr">
        <is>
          <t>REMOÇÃO E INSTALAÇÃO DE SUPER POSTES, LUMINÁRIAS E ACESSÓRIOS EM H = 15 METROS COM A MOBILIZAÇÃO E DESMOBILIZAÇÃO DE EQUIPAMENTO CAMINHÃO MUNCK COM CESTO AÉREO E CAMINHÃO DE TRANSPORTE</t>
        </is>
      </c>
      <c r="E9" s="17" t="inlineStr">
        <is>
          <t>UN</t>
        </is>
      </c>
      <c r="F9" s="18" t="n">
        <v>12.0</v>
      </c>
      <c r="G9" s="19" t="n">
        <v>1041.01</v>
      </c>
      <c r="H9" s="19" t="str">
        <f>TRUNC(G9 * (1 + 22.88 / 100), 2)</f>
      </c>
      <c r="I9" s="19" t="str">
        <f>TRUNC(F9 * h9, 2)</f>
      </c>
      <c r="J9" s="20" t="str">
        <f>i9 / 524813.99</f>
      </c>
    </row>
    <row customHeight="1" ht="24" r="10">
      <c r="A10" s="8" t="inlineStr">
        <is>
          <t> 3 </t>
        </is>
      </c>
      <c r="B10" s="8"/>
      <c r="C10" s="8"/>
      <c r="D10" s="8" t="inlineStr">
        <is>
          <t>INSTALAÇÕES DA ILUMINAÇÃO NO CANTEIRO CENTRAL</t>
        </is>
      </c>
      <c r="E10" s="8"/>
      <c r="F10" s="10"/>
      <c r="G10" s="8"/>
      <c r="H10" s="8"/>
      <c r="I10" s="11" t="n">
        <v>504470.59</v>
      </c>
      <c r="J10" s="12" t="str">
        <f>i10 / 524813.99</f>
      </c>
    </row>
    <row customHeight="1" ht="24" r="11">
      <c r="A11" s="16" t="inlineStr">
        <is>
          <t> 3.1 </t>
        </is>
      </c>
      <c r="B11" s="18" t="inlineStr">
        <is>
          <t> 83446 </t>
        </is>
      </c>
      <c r="C11" s="16" t="inlineStr">
        <is>
          <t>SINAPI</t>
        </is>
      </c>
      <c r="D11" s="16" t="inlineStr">
        <is>
          <t>CAIXA DE PASSAGEM 30X30X40 COM TAMPA E DRENO BRITA</t>
        </is>
      </c>
      <c r="E11" s="17" t="inlineStr">
        <is>
          <t>UN</t>
        </is>
      </c>
      <c r="F11" s="18" t="n">
        <v>52.0</v>
      </c>
      <c r="G11" s="19" t="n">
        <v>208.84</v>
      </c>
      <c r="H11" s="19" t="str">
        <f>TRUNC(G11 * (1 + 22.88 / 100), 2)</f>
      </c>
      <c r="I11" s="19" t="str">
        <f>TRUNC(F11 * h11, 2)</f>
      </c>
      <c r="J11" s="20" t="str">
        <f>i11 / 524813.99</f>
      </c>
    </row>
    <row customHeight="1" ht="36" r="12">
      <c r="A12" s="16" t="inlineStr">
        <is>
          <t> 3.2 </t>
        </is>
      </c>
      <c r="B12" s="18" t="inlineStr">
        <is>
          <t> 91927 </t>
        </is>
      </c>
      <c r="C12" s="16" t="inlineStr">
        <is>
          <t>SINAPI</t>
        </is>
      </c>
      <c r="D12" s="16" t="inlineStr">
        <is>
          <t>CABO DE COBRE FLEXÍVEL ISOLADO, 2,5 MM², ANTI-CHAMA 0,6/1,0 KV, PARA CIRCUITOS TERMINAIS - FORNECIMENTO E INSTALAÇÃO. AF_12/2015</t>
        </is>
      </c>
      <c r="E12" s="17" t="inlineStr">
        <is>
          <t>M</t>
        </is>
      </c>
      <c r="F12" s="18" t="n">
        <v>646.0</v>
      </c>
      <c r="G12" s="19" t="n">
        <v>5.53</v>
      </c>
      <c r="H12" s="19" t="str">
        <f>TRUNC(G12 * (1 + 22.88 / 100), 2)</f>
      </c>
      <c r="I12" s="19" t="str">
        <f>TRUNC(F12 * h12, 2)</f>
      </c>
      <c r="J12" s="20" t="str">
        <f>i12 / 524813.99</f>
      </c>
    </row>
    <row customHeight="1" ht="36" r="13">
      <c r="A13" s="16" t="inlineStr">
        <is>
          <t> 3.3 </t>
        </is>
      </c>
      <c r="B13" s="18" t="inlineStr">
        <is>
          <t> 91929 </t>
        </is>
      </c>
      <c r="C13" s="16" t="inlineStr">
        <is>
          <t>SINAPI</t>
        </is>
      </c>
      <c r="D13" s="16" t="inlineStr">
        <is>
          <t>CABO DE COBRE FLEXÍVEL ISOLADO, 4 MM², ANTI-CHAMA 0,6/1,0 KV, PARA CIRCUITOS TERMINAIS - FORNECIMENTO E INSTALAÇÃO. AF_12/2015</t>
        </is>
      </c>
      <c r="E13" s="17" t="inlineStr">
        <is>
          <t>M</t>
        </is>
      </c>
      <c r="F13" s="18" t="n">
        <v>1266.0</v>
      </c>
      <c r="G13" s="19" t="n">
        <v>7.8</v>
      </c>
      <c r="H13" s="19" t="str">
        <f>TRUNC(G13 * (1 + 22.88 / 100), 2)</f>
      </c>
      <c r="I13" s="19" t="str">
        <f>TRUNC(F13 * h13, 2)</f>
      </c>
      <c r="J13" s="20" t="str">
        <f>i13 / 524813.99</f>
      </c>
    </row>
    <row customHeight="1" ht="36" r="14">
      <c r="A14" s="16" t="inlineStr">
        <is>
          <t> 3.4 </t>
        </is>
      </c>
      <c r="B14" s="18" t="inlineStr">
        <is>
          <t> 91933 </t>
        </is>
      </c>
      <c r="C14" s="16" t="inlineStr">
        <is>
          <t>SINAPI</t>
        </is>
      </c>
      <c r="D14" s="16" t="inlineStr">
        <is>
          <t>CABO DE COBRE FLEXÍVEL ISOLADO, 10 MM², ANTI-CHAMA 0,6/1,0 KV, PARA CIRCUITOS TERMINAIS - FORNECIMENTO E INSTALAÇÃO. AF_12/2015</t>
        </is>
      </c>
      <c r="E14" s="17" t="inlineStr">
        <is>
          <t>M</t>
        </is>
      </c>
      <c r="F14" s="18" t="n">
        <v>60.0</v>
      </c>
      <c r="G14" s="19" t="n">
        <v>16.64</v>
      </c>
      <c r="H14" s="19" t="str">
        <f>TRUNC(G14 * (1 + 22.88 / 100), 2)</f>
      </c>
      <c r="I14" s="19" t="str">
        <f>TRUNC(F14 * h14, 2)</f>
      </c>
      <c r="J14" s="20" t="str">
        <f>i14 / 524813.99</f>
      </c>
    </row>
    <row customHeight="1" ht="36" r="15">
      <c r="A15" s="16" t="inlineStr">
        <is>
          <t> 3.5 </t>
        </is>
      </c>
      <c r="B15" s="18" t="inlineStr">
        <is>
          <t> 91931 </t>
        </is>
      </c>
      <c r="C15" s="16" t="inlineStr">
        <is>
          <t>SINAPI</t>
        </is>
      </c>
      <c r="D15" s="16" t="inlineStr">
        <is>
          <t>CABO DE COBRE FLEXÍVEL ISOLADO, 6 MM², ANTI-CHAMA 0,6/1,0 KV, PARA CIRCUITOS TERMINAIS - FORNECIMENTO E INSTALAÇÃO. AF_12/2015</t>
        </is>
      </c>
      <c r="E15" s="17" t="inlineStr">
        <is>
          <t>M</t>
        </is>
      </c>
      <c r="F15" s="18" t="n">
        <v>280.0</v>
      </c>
      <c r="G15" s="19" t="n">
        <v>10.55</v>
      </c>
      <c r="H15" s="19" t="str">
        <f>TRUNC(G15 * (1 + 22.88 / 100), 2)</f>
      </c>
      <c r="I15" s="19" t="str">
        <f>TRUNC(F15 * h15, 2)</f>
      </c>
      <c r="J15" s="20" t="str">
        <f>i15 / 524813.99</f>
      </c>
    </row>
    <row customHeight="1" ht="36" r="16">
      <c r="A16" s="16" t="inlineStr">
        <is>
          <t> 3.6 </t>
        </is>
      </c>
      <c r="B16" s="18" t="inlineStr">
        <is>
          <t> PMPG ELE 064 </t>
        </is>
      </c>
      <c r="C16" s="16" t="inlineStr">
        <is>
          <t>Próprio</t>
        </is>
      </c>
      <c r="D16" s="16" t="inlineStr">
        <is>
          <t>FORNECIMENTO E INSTALAÇÃO DE POSTE DE AÇO TELECÔNICO ORNAMENTAL CURVO DUPLO, ENGASTAMENTO DIRETO AO SOLO, SEM JANELA DE INSPEÇÃO H=12M</t>
        </is>
      </c>
      <c r="E16" s="17" t="inlineStr">
        <is>
          <t>UN</t>
        </is>
      </c>
      <c r="F16" s="18" t="n">
        <v>38.0</v>
      </c>
      <c r="G16" s="19" t="n">
        <v>6669.28</v>
      </c>
      <c r="H16" s="19" t="str">
        <f>TRUNC(G16 * (1 + 22.88 / 100), 2)</f>
      </c>
      <c r="I16" s="19" t="str">
        <f>TRUNC(F16 * h16, 2)</f>
      </c>
      <c r="J16" s="20" t="str">
        <f>i16 / 524813.99</f>
      </c>
    </row>
    <row customHeight="1" ht="36" r="17">
      <c r="A17" s="16" t="inlineStr">
        <is>
          <t> 3.7 </t>
        </is>
      </c>
      <c r="B17" s="18" t="inlineStr">
        <is>
          <t> PMPG ELE 065 </t>
        </is>
      </c>
      <c r="C17" s="16" t="inlineStr">
        <is>
          <t>Próprio</t>
        </is>
      </c>
      <c r="D17" s="16" t="inlineStr">
        <is>
          <t>LUMINÁRIA DE LED PARA ILUMINAÇÃO PÚBLICA, DE 240W, INCLUSO CABEAMENTO E TERMINAIS - FORNECIMENTO E INSTALAÇÃO EM POSTE DE H=12M</t>
        </is>
      </c>
      <c r="E17" s="17" t="inlineStr">
        <is>
          <t>UN</t>
        </is>
      </c>
      <c r="F17" s="18" t="n">
        <v>45.0</v>
      </c>
      <c r="G17" s="19" t="n">
        <v>1439.62</v>
      </c>
      <c r="H17" s="19" t="str">
        <f>TRUNC(G17 * (1 + 22.88 / 100), 2)</f>
      </c>
      <c r="I17" s="19" t="str">
        <f>TRUNC(F17 * h17, 2)</f>
      </c>
      <c r="J17" s="20" t="str">
        <f>i17 / 524813.99</f>
      </c>
    </row>
    <row customHeight="1" ht="36" r="18">
      <c r="A18" s="16" t="inlineStr">
        <is>
          <t> 3.8 </t>
        </is>
      </c>
      <c r="B18" s="18" t="inlineStr">
        <is>
          <t> PMPG ELE 066 </t>
        </is>
      </c>
      <c r="C18" s="16" t="inlineStr">
        <is>
          <t>Próprio</t>
        </is>
      </c>
      <c r="D18" s="16" t="inlineStr">
        <is>
          <t>LUMINÁRIA DE LED PARA ILUMINAÇÃO PÚBLICA, DE 210W, INCLUSO CABEAMENTO E TERMINAIS - FORNECIMENTO E INSTALAÇÃO EM POSTE DE H=12M</t>
        </is>
      </c>
      <c r="E18" s="17" t="inlineStr">
        <is>
          <t>UN</t>
        </is>
      </c>
      <c r="F18" s="18" t="n">
        <v>45.0</v>
      </c>
      <c r="G18" s="19" t="n">
        <v>936.01</v>
      </c>
      <c r="H18" s="19" t="str">
        <f>TRUNC(G18 * (1 + 22.88 / 100), 2)</f>
      </c>
      <c r="I18" s="19" t="str">
        <f>TRUNC(F18 * h18, 2)</f>
      </c>
      <c r="J18" s="20" t="str">
        <f>i18 / 524813.99</f>
      </c>
    </row>
    <row customHeight="1" ht="48" r="19">
      <c r="A19" s="16" t="inlineStr">
        <is>
          <t> 3.9 </t>
        </is>
      </c>
      <c r="B19" s="18" t="inlineStr">
        <is>
          <t> PMPG ELE 067 </t>
        </is>
      </c>
      <c r="C19" s="16" t="inlineStr">
        <is>
          <t>Próprio</t>
        </is>
      </c>
      <c r="D19" s="16" t="inlineStr">
        <is>
          <t>QUADRO DE COMANDO 30X20X20 PROTEÇÃO IP 65 ACIONAMENTO ATRAVÉS DE RELÉ FOTO CONTROLADOR RM-74/N 220V + DISJUNTOR DE PROTEÇÃO + DPS + DR FORNECIMENTO E INSTALAÇÃO</t>
        </is>
      </c>
      <c r="E19" s="17" t="inlineStr">
        <is>
          <t>UN</t>
        </is>
      </c>
      <c r="F19" s="18" t="n">
        <v>13.0</v>
      </c>
      <c r="G19" s="19" t="n">
        <v>713.59</v>
      </c>
      <c r="H19" s="19" t="str">
        <f>TRUNC(G19 * (1 + 22.88 / 100), 2)</f>
      </c>
      <c r="I19" s="19" t="str">
        <f>TRUNC(F19 * h19, 2)</f>
      </c>
      <c r="J19" s="20" t="str">
        <f>i19 / 524813.99</f>
      </c>
    </row>
    <row customHeight="1" ht="36" r="20">
      <c r="A20" s="16" t="inlineStr">
        <is>
          <t> 3.10 </t>
        </is>
      </c>
      <c r="B20" s="18" t="inlineStr">
        <is>
          <t> 91836 </t>
        </is>
      </c>
      <c r="C20" s="16" t="inlineStr">
        <is>
          <t>SINAPI</t>
        </is>
      </c>
      <c r="D20" s="16" t="inlineStr">
        <is>
          <t>ELETRODUTO FLEXÍVEL CORRUGADO, PVC, DN 32 MM (1"), PARA CIRCUITOS TERMINAIS, INSTALADO EM FORRO - FORNECIMENTO E INSTALAÇÃO. AF_12/2015</t>
        </is>
      </c>
      <c r="E20" s="17" t="inlineStr">
        <is>
          <t>M</t>
        </is>
      </c>
      <c r="F20" s="18" t="n">
        <v>720.0</v>
      </c>
      <c r="G20" s="19" t="n">
        <v>10.38</v>
      </c>
      <c r="H20" s="19" t="str">
        <f>TRUNC(G20 * (1 + 22.88 / 100), 2)</f>
      </c>
      <c r="I20" s="19" t="str">
        <f>TRUNC(F20 * h20, 2)</f>
      </c>
      <c r="J20" s="20" t="str">
        <f>i20 / 524813.99</f>
      </c>
    </row>
    <row customHeight="1" ht="48" r="21">
      <c r="A21" s="16" t="inlineStr">
        <is>
          <t> 3.11 </t>
        </is>
      </c>
      <c r="B21" s="18" t="inlineStr">
        <is>
          <t> PMPG ELE 084 </t>
        </is>
      </c>
      <c r="C21" s="16" t="inlineStr">
        <is>
          <t>Próprio</t>
        </is>
      </c>
      <c r="D21" s="16" t="inlineStr">
        <is>
          <t>Referência da SINAPI (97535) - TUBO DE AÇO GALVANIZADO COM COSTURA, CLASSE MÉDIA, CONEXÃO ROSQUEADA, DN 25 (1"), INSTALADO EM REDE DE ALIMENTAÇÃO PARA SPRINKLER - FORNECIMENTO E INSTALAÇÃO</t>
        </is>
      </c>
      <c r="E21" s="17" t="inlineStr">
        <is>
          <t>M</t>
        </is>
      </c>
      <c r="F21" s="18" t="n">
        <v>26.0</v>
      </c>
      <c r="G21" s="19" t="n">
        <v>76.59</v>
      </c>
      <c r="H21" s="19" t="str">
        <f>TRUNC(G21 * (1 + 22.88 / 100), 2)</f>
      </c>
      <c r="I21" s="19" t="str">
        <f>TRUNC(F21 * h21, 2)</f>
      </c>
      <c r="J21" s="20" t="str">
        <f>i21 / 524813.99</f>
      </c>
    </row>
    <row customHeight="1" ht="24" r="22">
      <c r="A22" s="16" t="inlineStr">
        <is>
          <t> 3.12 </t>
        </is>
      </c>
      <c r="B22" s="18" t="inlineStr">
        <is>
          <t> PMPG ELE 104 </t>
        </is>
      </c>
      <c r="C22" s="16" t="inlineStr">
        <is>
          <t>Próprio</t>
        </is>
      </c>
      <c r="D22" s="16" t="inlineStr">
        <is>
          <t>Referência da SINAPI (96985) - HASTE DE ATERRAMENTO 5/8  PARA SPDA - FORNECIMENTO E INSTALAÇÃO.</t>
        </is>
      </c>
      <c r="E22" s="17" t="inlineStr">
        <is>
          <t>UN</t>
        </is>
      </c>
      <c r="F22" s="18" t="n">
        <v>52.0</v>
      </c>
      <c r="G22" s="19" t="n">
        <v>61.83</v>
      </c>
      <c r="H22" s="19" t="str">
        <f>TRUNC(G22 * (1 + 22.88 / 100), 2)</f>
      </c>
      <c r="I22" s="19" t="str">
        <f>TRUNC(F22 * h22, 2)</f>
      </c>
      <c r="J22" s="20" t="str">
        <f>i22 / 524813.99</f>
      </c>
    </row>
    <row r="23">
      <c r="A23" s="65"/>
      <c r="B23" s="65"/>
      <c r="C23" s="65"/>
      <c r="D23" s="65"/>
      <c r="E23" s="65"/>
      <c r="F23" s="65"/>
      <c r="G23" s="65"/>
      <c r="H23" s="65"/>
      <c r="I23" s="65"/>
      <c r="J23" s="65"/>
    </row>
    <row r="24">
      <c r="A24" s="57"/>
      <c r="B24" s="57"/>
      <c r="C24" s="57"/>
      <c r="D24" s="64"/>
      <c r="E24" s="57"/>
      <c r="F24" s="55" t="inlineStr">
        <is>
          <t>Total sem BDI</t>
        </is>
      </c>
      <c r="G24" s="57"/>
      <c r="H24" s="58" t="n">
        <v>427107.56</v>
      </c>
      <c r="I24" s="57"/>
      <c r="J24" s="57"/>
    </row>
    <row r="25">
      <c r="A25" s="57"/>
      <c r="B25" s="57"/>
      <c r="C25" s="57"/>
      <c r="D25" s="64"/>
      <c r="E25" s="57"/>
      <c r="F25" s="55" t="inlineStr">
        <is>
          <t>Total do BDI</t>
        </is>
      </c>
      <c r="G25" s="57"/>
      <c r="H25" s="58" t="n">
        <v>97706.43</v>
      </c>
      <c r="I25" s="57"/>
      <c r="J25" s="57"/>
    </row>
    <row r="26">
      <c r="A26" s="57"/>
      <c r="B26" s="57"/>
      <c r="C26" s="57"/>
      <c r="D26" s="64"/>
      <c r="E26" s="57"/>
      <c r="F26" s="55" t="inlineStr">
        <is>
          <t>Total Geral</t>
        </is>
      </c>
      <c r="G26" s="57"/>
      <c r="H26" s="58" t="n">
        <v>524813.99</v>
      </c>
      <c r="I26" s="57"/>
      <c r="J26" s="57"/>
    </row>
    <row customHeight="1" ht="60" r="27">
      <c r="A27" s="56"/>
      <c r="B27" s="56"/>
      <c r="C27" s="56"/>
      <c r="D27" s="56"/>
      <c r="E27" s="56"/>
      <c r="F27" s="56"/>
      <c r="G27" s="56"/>
      <c r="H27" s="56"/>
      <c r="I27" s="56"/>
      <c r="J27" s="56"/>
    </row>
    <row customHeight="1" ht="70" r="28">
      <c r="A28" s="65" t="inlineStr">
        <is>
          <t>_______________________________________________________________
Jean Lucas Souza de Oliveira
CREA-MT 044808</t>
        </is>
      </c>
    </row>
  </sheetData>
  <sheetCalcPr fullCalcOnLoad="1"/>
  <mergeCells count="17">
    <mergeCell ref="E1:f1"/>
    <mergeCell ref="g1:h1"/>
    <mergeCell ref="i1:j1"/>
    <mergeCell ref="E2:f2"/>
    <mergeCell ref="g2:h2"/>
    <mergeCell ref="i2:j2"/>
    <mergeCell ref="A3:j3"/>
    <mergeCell ref="A24:C24"/>
    <mergeCell ref="f24:g24"/>
    <mergeCell ref="h24:j24"/>
    <mergeCell ref="A25:C25"/>
    <mergeCell ref="f25:g25"/>
    <mergeCell ref="h25:j25"/>
    <mergeCell ref="A26:C26"/>
    <mergeCell ref="f26:g26"/>
    <mergeCell ref="h26:j26"/>
    <mergeCell ref="A28:j28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 - Centro - Porto dos Gaúchos / MT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2022-03-09T14:28:20Z</dcterms:created>
  <cp:revision>0</cp:revision>
</cp:coreProperties>
</file>